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6\Balans en resultaat\"/>
    </mc:Choice>
  </mc:AlternateContent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2" i="1" l="1"/>
  <c r="G181" i="1"/>
  <c r="G179" i="1"/>
  <c r="G182" i="1" s="1"/>
  <c r="I173" i="1"/>
  <c r="G173" i="1"/>
  <c r="I168" i="1"/>
  <c r="I188" i="1" s="1"/>
  <c r="G168" i="1"/>
  <c r="G188" i="1" s="1"/>
  <c r="G165" i="1"/>
  <c r="I151" i="1"/>
  <c r="G151" i="1"/>
  <c r="I149" i="1"/>
  <c r="I153" i="1" s="1"/>
  <c r="I158" i="1" s="1"/>
  <c r="I190" i="1" s="1"/>
  <c r="G149" i="1"/>
  <c r="G153" i="1" s="1"/>
  <c r="G158" i="1" s="1"/>
  <c r="G190" i="1" s="1"/>
  <c r="M29" i="1" l="1"/>
  <c r="E11" i="1"/>
  <c r="E22" i="1" l="1"/>
  <c r="M28" i="1"/>
  <c r="E10" i="1"/>
  <c r="O30" i="1" l="1"/>
  <c r="M22" i="1" l="1"/>
  <c r="O22" i="1"/>
  <c r="M30" i="1"/>
  <c r="M10" i="1"/>
  <c r="O84" i="1" l="1"/>
  <c r="O56" i="1"/>
  <c r="O14" i="1"/>
  <c r="E24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<sst xmlns="http://schemas.openxmlformats.org/spreadsheetml/2006/main" count="140" uniqueCount="116">
  <si>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</si>
  <si>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</si>
  <si>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</si>
  <si>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</si>
  <si>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</si>
  <si>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</si>
  <si>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</si>
  <si>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</si>
  <si>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</si>
  <si>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</si>
  <si>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</si>
  <si>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</si>
  <si>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</si>
  <si>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</si>
  <si>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</si>
  <si>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</si>
  <si>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</si>
  <si>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</si>
  <si>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</si>
  <si>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</si>
  <si>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</si>
  <si>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</si>
  <si>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</si>
  <si>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</si>
  <si>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</si>
  <si>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</si>
  <si>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</si>
  <si>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</si>
  <si>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</si>
  <si>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</si>
  <si>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</si>
  <si>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</si>
  <si>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</si>
  <si>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</si>
  <si>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</si>
  <si>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</si>
  <si>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</si>
  <si>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</si>
  <si>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</si>
  <si>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</si>
  <si>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</si>
  <si>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Lening Kath. Bond v. Ouderen</t>
  </si>
  <si>
    <t>Lening Longa '30</t>
  </si>
  <si>
    <t>Aflossingsverplichting</t>
  </si>
  <si>
    <t>Leningen van Kath. Bond van Ouderen en Longa '30</t>
  </si>
  <si>
    <t>Aflossingsverplichtingen</t>
  </si>
  <si>
    <t>Totaal schulden op lange termijn</t>
  </si>
  <si>
    <t>De afschrijvingen zijn 3,33 % per jaar over de investeringen</t>
  </si>
  <si>
    <t>Dit is het kapitaal dat door de partners is ingebracht.</t>
  </si>
  <si>
    <t>Dit zijn de normale crediteuren voor de lopende activiteiten.</t>
  </si>
  <si>
    <t>Overige schulden</t>
  </si>
  <si>
    <t>Aflossing van deze leningen is afhankelijk van de beschikbare liquiditeit met ingang van 2016.</t>
  </si>
  <si>
    <t>Bij: expl.saldo voorgaande boekjaren</t>
  </si>
  <si>
    <t>Bij: expl. saldo lopend jaar</t>
  </si>
  <si>
    <t>Deze zijn verstrekt ter gedeeltelijke financiering van de aflossingen aan de Gemeente Oost Gelre over 2013, 2014  en 2015. Rente 1 % per jaar</t>
  </si>
  <si>
    <t>Balans per 31 december 2016.xls</t>
  </si>
  <si>
    <t>Balans per 31 december 2016</t>
  </si>
  <si>
    <t>met vergelijkende cijfers per 31 december 2015</t>
  </si>
  <si>
    <t>Toelichting op de balans per 31 december 2016</t>
  </si>
  <si>
    <t xml:space="preserve">    Afschrijvingen t/m 2015</t>
  </si>
  <si>
    <t xml:space="preserve">    Afschrijvingen in 2016</t>
  </si>
  <si>
    <t xml:space="preserve">    Boekwaarde per 31 december 2016</t>
  </si>
  <si>
    <t>Toelichting op de balans per 31 december 2016 (vervolg)</t>
  </si>
  <si>
    <t xml:space="preserve">    Investeringen tot en met 2015</t>
  </si>
  <si>
    <t xml:space="preserve">    Investeringen in 2016</t>
  </si>
  <si>
    <t>Dit is een vordering uit december 2016.</t>
  </si>
  <si>
    <t>Toelichting op de balans per 31 december 2016 ( vervolg)</t>
  </si>
  <si>
    <t>De definitieve jaarlijkse toevoeging moet nog worden vastgesteld, voor 2010 tot en met 2016 is het bedrag vastgesteld op € 3.500,=</t>
  </si>
  <si>
    <t>Dit is de te betalen Omzetbelasting over december 2016</t>
  </si>
  <si>
    <t>Balans per 31 december 2016. xls</t>
  </si>
  <si>
    <t>en het gebruikersdeel van de Onr. Zaak belasting over 2016 ( 1.250,=).</t>
  </si>
  <si>
    <t>Hier is opgenomen:  vooruitbetaalde kosten € 2373,=  en € 18,= spaarrente over 2016.</t>
  </si>
  <si>
    <t>Dit zijn de ( geschatte) nog te ontvangen nota's voor energie en water over 2015 en 2016 ( € 3.665,=), bankkosten over december 2016 ( € 12,=),</t>
  </si>
  <si>
    <t>Dit betreft de aflossing aan de Kath. Bond van Ouderen en Longa 30. Dit is afhankelijk van de beschikbare liquiditeit.</t>
  </si>
  <si>
    <t>St. Maatschappelijk Welzijn Jong en Oud Lichtenvoorde</t>
  </si>
  <si>
    <t>Staat van baten en lasten over 2016</t>
  </si>
  <si>
    <t>met vergelijkende cijfers over 2015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</si>
  <si>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</si>
  <si>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</si>
  <si>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</si>
  <si>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</si>
  <si>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</si>
  <si>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</si>
  <si>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</si>
  <si>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</si>
  <si>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</si>
  <si>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</si>
  <si>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</si>
  <si>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</si>
  <si>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</si>
  <si>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</si>
  <si>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</si>
  <si>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</si>
  <si>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</si>
  <si>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</si>
  <si>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</si>
  <si>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</si>
  <si>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</si>
  <si>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</si>
  <si>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</si>
  <si>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</si>
  <si>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</si>
  <si>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</si>
  <si>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</si>
  <si>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</si>
  <si>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</si>
  <si>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</si>
  <si>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Bijzondere lasten</t>
  </si>
  <si>
    <t>Totaal lasten</t>
  </si>
  <si>
    <t>Saldo baten - lasten</t>
  </si>
  <si>
    <t>Staat van baten en lasten 2016.xls</t>
  </si>
  <si>
    <t>Toelichting op Staat van baten en lasten over 2016</t>
  </si>
  <si>
    <t>1)</t>
  </si>
  <si>
    <t>Huren over  2016 zijn incl. nog in 2017 te verrekenen bedragen op basis van</t>
  </si>
  <si>
    <t>gebruik en contract gebaseerd op bovenstaande exploitatiekosten cq. -baten</t>
  </si>
  <si>
    <t>Nog te verrekenen: KBO: ca. €  1.240,= bijbetalen;       Longa:  ca. €   1.240,= reductie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</si>
</sst>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8" fillId="0" borderId="0" xfId="0" applyFont="1" applyBorder="1"/>
    <xf numFmtId="0" fontId="0" fillId="0" borderId="5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workbookViewId="0">
      <selection activeCell="N151" sqref="N151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29"/>
      <c r="H3" s="25" t="s">
        <v>56</v>
      </c>
      <c r="I3" s="1"/>
      <c r="J3" s="1"/>
    </row>
    <row r="4" spans="2:15" x14ac:dyDescent="0.2">
      <c r="H4" s="4" t="s">
        <v>57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2016</v>
      </c>
      <c r="G7" s="19">
        <v>2015</v>
      </c>
      <c r="M7" s="19">
        <v>2016</v>
      </c>
      <c r="O7" s="19">
        <v>2015</v>
      </c>
    </row>
    <row r="8" spans="2:15" x14ac:dyDescent="0.2">
      <c r="B8" s="15" t="s">
        <v>12</v>
      </c>
      <c r="C8" s="15"/>
      <c r="D8" s="3"/>
      <c r="I8" s="15" t="s">
        <v>28</v>
      </c>
      <c r="J8" s="15"/>
    </row>
    <row r="10" spans="2:15" x14ac:dyDescent="0.2">
      <c r="B10" t="s">
        <v>26</v>
      </c>
      <c r="E10" s="14">
        <f>355815.29-89127.29</f>
        <v>266688</v>
      </c>
      <c r="G10" s="23">
        <v>278536</v>
      </c>
      <c r="I10" s="24" t="s">
        <v>35</v>
      </c>
      <c r="M10" s="5">
        <f>187000</f>
        <v>187000</v>
      </c>
      <c r="O10" s="5">
        <v>187000</v>
      </c>
    </row>
    <row r="11" spans="2:15" x14ac:dyDescent="0.2">
      <c r="B11" t="s">
        <v>17</v>
      </c>
      <c r="E11" s="5">
        <f>11541.81-4693.81</f>
        <v>6847.9999999999991</v>
      </c>
      <c r="G11" s="5">
        <v>8002</v>
      </c>
      <c r="O11" s="8"/>
    </row>
    <row r="12" spans="2:15" x14ac:dyDescent="0.2">
      <c r="I12" t="s">
        <v>52</v>
      </c>
      <c r="M12" s="5">
        <v>9025</v>
      </c>
      <c r="O12" s="8">
        <v>8317</v>
      </c>
    </row>
    <row r="13" spans="2:15" ht="13.5" thickBot="1" x14ac:dyDescent="0.25">
      <c r="B13" t="s">
        <v>37</v>
      </c>
      <c r="E13" s="7">
        <f>SUM(E10:E12)</f>
        <v>273536</v>
      </c>
      <c r="G13" s="7">
        <f>SUM(G10:G12)</f>
        <v>286538</v>
      </c>
      <c r="I13" s="13" t="s">
        <v>53</v>
      </c>
      <c r="M13" s="5">
        <v>-799</v>
      </c>
      <c r="O13" s="6">
        <v>708</v>
      </c>
    </row>
    <row r="14" spans="2:15" ht="14.25" thickTop="1" thickBot="1" x14ac:dyDescent="0.25">
      <c r="I14" t="s">
        <v>16</v>
      </c>
      <c r="L14" s="8"/>
      <c r="M14" s="7">
        <f>SUM(M10:M13)</f>
        <v>195226</v>
      </c>
      <c r="O14" s="7">
        <f>SUM(O10:O13)</f>
        <v>196025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21</v>
      </c>
      <c r="J16" s="15"/>
      <c r="K16" s="15"/>
      <c r="L16" s="8"/>
    </row>
    <row r="17" spans="2:15" ht="13.5" thickBot="1" x14ac:dyDescent="0.25">
      <c r="I17" s="10" t="s">
        <v>38</v>
      </c>
      <c r="M17" s="18">
        <v>24500</v>
      </c>
      <c r="O17" s="18">
        <v>21000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500</v>
      </c>
      <c r="G20" s="5">
        <v>1055</v>
      </c>
      <c r="I20" s="26" t="s">
        <v>41</v>
      </c>
      <c r="M20" s="5">
        <v>26500</v>
      </c>
      <c r="O20" s="5">
        <v>38000</v>
      </c>
    </row>
    <row r="21" spans="2:15" x14ac:dyDescent="0.2">
      <c r="B21" t="s">
        <v>22</v>
      </c>
      <c r="E21" s="5">
        <v>0</v>
      </c>
      <c r="G21" s="5">
        <v>0</v>
      </c>
      <c r="I21" s="27" t="s">
        <v>42</v>
      </c>
      <c r="J21" s="15"/>
      <c r="K21" s="15"/>
      <c r="M21" s="5">
        <v>26500</v>
      </c>
      <c r="O21" s="5">
        <v>38000</v>
      </c>
    </row>
    <row r="22" spans="2:15" ht="13.5" thickBot="1" x14ac:dyDescent="0.25">
      <c r="B22" t="s">
        <v>23</v>
      </c>
      <c r="E22" s="5">
        <f>18.52+2372.88</f>
        <v>2391.4</v>
      </c>
      <c r="F22" s="5"/>
      <c r="G22" s="5">
        <v>2400</v>
      </c>
      <c r="I22" s="28" t="s">
        <v>46</v>
      </c>
      <c r="M22" s="7">
        <f>SUM(M20:M21)</f>
        <v>53000</v>
      </c>
      <c r="O22" s="7">
        <f>SUM(O20:O21)</f>
        <v>76000</v>
      </c>
    </row>
    <row r="23" spans="2:15" ht="13.5" thickTop="1" x14ac:dyDescent="0.2"/>
    <row r="24" spans="2:15" ht="13.5" thickBot="1" x14ac:dyDescent="0.25">
      <c r="B24" t="s">
        <v>24</v>
      </c>
      <c r="E24" s="7">
        <f>SUM(E20:E23)</f>
        <v>2891.4</v>
      </c>
      <c r="G24" s="7">
        <f>SUM(G20:G23)</f>
        <v>3455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43</v>
      </c>
      <c r="J26" s="15"/>
      <c r="K26" s="15"/>
      <c r="M26" s="5">
        <v>0</v>
      </c>
      <c r="O26" s="5">
        <v>0</v>
      </c>
    </row>
    <row r="27" spans="2:15" x14ac:dyDescent="0.2">
      <c r="B27" t="s">
        <v>7</v>
      </c>
      <c r="E27" s="5">
        <v>149</v>
      </c>
      <c r="G27" s="5">
        <v>632</v>
      </c>
      <c r="I27" t="s">
        <v>15</v>
      </c>
      <c r="M27" s="5">
        <v>243</v>
      </c>
      <c r="O27" s="5">
        <v>2398</v>
      </c>
    </row>
    <row r="28" spans="2:15" x14ac:dyDescent="0.2">
      <c r="B28" t="s">
        <v>8</v>
      </c>
      <c r="E28" s="5">
        <v>1696</v>
      </c>
      <c r="G28" s="8">
        <v>11116</v>
      </c>
      <c r="I28" t="s">
        <v>22</v>
      </c>
      <c r="M28" s="5">
        <f>385-9</f>
        <v>376</v>
      </c>
      <c r="O28" s="5">
        <v>688</v>
      </c>
    </row>
    <row r="29" spans="2:15" x14ac:dyDescent="0.2">
      <c r="G29" s="8"/>
      <c r="I29" t="s">
        <v>50</v>
      </c>
      <c r="M29" s="5">
        <f>4914.51+12.15</f>
        <v>4926.66</v>
      </c>
      <c r="N29" s="5"/>
      <c r="O29" s="5">
        <v>5630</v>
      </c>
    </row>
    <row r="30" spans="2:15" ht="13.5" thickBot="1" x14ac:dyDescent="0.25">
      <c r="B30" t="s">
        <v>19</v>
      </c>
      <c r="E30" s="7">
        <f>SUM(E27:E29)</f>
        <v>1845</v>
      </c>
      <c r="G30" s="7">
        <f>SUM(G27:G28)</f>
        <v>11748</v>
      </c>
      <c r="I30" t="s">
        <v>20</v>
      </c>
      <c r="M30" s="7">
        <f>SUM(M26:M29)</f>
        <v>5545.66</v>
      </c>
      <c r="O30" s="7">
        <f>SUM(O26:O29)</f>
        <v>8716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278272.40000000002</v>
      </c>
      <c r="G32" s="7">
        <f>G13+G24+G30</f>
        <v>301741</v>
      </c>
      <c r="M32" s="7">
        <f>M14+M17+M22+M30</f>
        <v>278271.65999999997</v>
      </c>
      <c r="O32" s="7">
        <f>O14+O17+O22+O30</f>
        <v>301741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55</v>
      </c>
    </row>
    <row r="37" spans="2:19" x14ac:dyDescent="0.2">
      <c r="B37" s="4"/>
    </row>
    <row r="38" spans="2:19" x14ac:dyDescent="0.2">
      <c r="B38" s="4"/>
      <c r="J38" t="s">
        <v>0</v>
      </c>
    </row>
    <row r="39" spans="2:19" x14ac:dyDescent="0.2">
      <c r="B39" s="4"/>
    </row>
    <row r="40" spans="2:19" x14ac:dyDescent="0.2">
      <c r="B40" s="1" t="s">
        <v>58</v>
      </c>
      <c r="C40" s="1"/>
      <c r="D40" s="1"/>
      <c r="E40" s="6"/>
      <c r="F40" s="1"/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33</v>
      </c>
    </row>
    <row r="45" spans="2:19" x14ac:dyDescent="0.2">
      <c r="B45" t="s">
        <v>34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26</v>
      </c>
      <c r="C51" s="13" t="s">
        <v>32</v>
      </c>
      <c r="D51" s="13"/>
      <c r="F51" s="13"/>
      <c r="G51" s="14"/>
    </row>
    <row r="52" spans="2:19" x14ac:dyDescent="0.2">
      <c r="B52" s="3"/>
      <c r="C52" s="27" t="s">
        <v>47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30</v>
      </c>
      <c r="G54" s="14" t="s">
        <v>63</v>
      </c>
      <c r="M54" s="5">
        <v>355815</v>
      </c>
    </row>
    <row r="55" spans="2:19" x14ac:dyDescent="0.2">
      <c r="B55" s="3"/>
      <c r="C55" s="3"/>
      <c r="G55" s="14" t="s">
        <v>64</v>
      </c>
      <c r="M55" s="5">
        <v>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59</v>
      </c>
      <c r="M58" s="5">
        <v>77279</v>
      </c>
    </row>
    <row r="59" spans="2:19" x14ac:dyDescent="0.2">
      <c r="B59" s="3"/>
      <c r="C59" s="3"/>
      <c r="G59" s="14" t="s">
        <v>60</v>
      </c>
      <c r="M59" s="6">
        <v>11848</v>
      </c>
    </row>
    <row r="60" spans="2:19" x14ac:dyDescent="0.2">
      <c r="B60" s="3"/>
      <c r="C60" s="3"/>
      <c r="O60" s="8">
        <f>M58+M59</f>
        <v>89127</v>
      </c>
    </row>
    <row r="61" spans="2:19" ht="13.5" thickBot="1" x14ac:dyDescent="0.25">
      <c r="B61" s="3"/>
      <c r="C61" s="3"/>
      <c r="G61" s="14" t="s">
        <v>61</v>
      </c>
      <c r="O61" s="7">
        <f>O56-O60</f>
        <v>266688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J72" t="s">
        <v>0</v>
      </c>
      <c r="O72" s="8"/>
    </row>
    <row r="73" spans="2:15" x14ac:dyDescent="0.2">
      <c r="B73" s="3"/>
      <c r="C73" s="3"/>
      <c r="O73" s="8"/>
    </row>
    <row r="74" spans="2:15" x14ac:dyDescent="0.2">
      <c r="B74" s="30" t="s">
        <v>62</v>
      </c>
      <c r="C74" s="1"/>
      <c r="D74" s="1"/>
      <c r="E74" s="6"/>
      <c r="F74" s="1"/>
      <c r="G74" s="6"/>
      <c r="O74" s="8"/>
    </row>
    <row r="75" spans="2:15" x14ac:dyDescent="0.2">
      <c r="O75" s="8"/>
    </row>
    <row r="76" spans="2:15" x14ac:dyDescent="0.2">
      <c r="B76" s="12" t="s">
        <v>40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25</v>
      </c>
      <c r="C79" t="s">
        <v>31</v>
      </c>
    </row>
    <row r="80" spans="2:15" x14ac:dyDescent="0.2">
      <c r="C80" s="24" t="s">
        <v>36</v>
      </c>
    </row>
    <row r="82" spans="2:15" x14ac:dyDescent="0.2">
      <c r="C82" s="3" t="s">
        <v>30</v>
      </c>
      <c r="G82" s="14" t="s">
        <v>63</v>
      </c>
      <c r="M82" s="5">
        <v>11542</v>
      </c>
    </row>
    <row r="83" spans="2:15" x14ac:dyDescent="0.2">
      <c r="C83" s="3"/>
      <c r="G83" s="14" t="s">
        <v>64</v>
      </c>
      <c r="M83" s="5">
        <v>0</v>
      </c>
    </row>
    <row r="84" spans="2:15" x14ac:dyDescent="0.2">
      <c r="C84" s="3"/>
      <c r="M84" s="9"/>
      <c r="O84" s="5">
        <f>M82+M83</f>
        <v>11542</v>
      </c>
    </row>
    <row r="85" spans="2:15" x14ac:dyDescent="0.2">
      <c r="C85" s="3"/>
      <c r="M85" s="8"/>
    </row>
    <row r="86" spans="2:15" x14ac:dyDescent="0.2">
      <c r="C86" s="3"/>
      <c r="G86" s="14" t="s">
        <v>59</v>
      </c>
      <c r="M86" s="5">
        <v>3540</v>
      </c>
    </row>
    <row r="87" spans="2:15" x14ac:dyDescent="0.2">
      <c r="C87" s="3"/>
      <c r="G87" s="14" t="s">
        <v>60</v>
      </c>
      <c r="M87" s="6">
        <v>1154</v>
      </c>
    </row>
    <row r="88" spans="2:15" x14ac:dyDescent="0.2">
      <c r="C88" s="3"/>
      <c r="O88" s="8">
        <f>M86+M87</f>
        <v>4694</v>
      </c>
    </row>
    <row r="89" spans="2:15" ht="13.5" thickBot="1" x14ac:dyDescent="0.25">
      <c r="C89" s="3"/>
      <c r="G89" s="14" t="s">
        <v>61</v>
      </c>
      <c r="O89" s="7">
        <f>O84-O88</f>
        <v>6848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65</v>
      </c>
    </row>
    <row r="95" spans="2:15" x14ac:dyDescent="0.2">
      <c r="B95" s="12" t="s">
        <v>27</v>
      </c>
    </row>
    <row r="96" spans="2:15" x14ac:dyDescent="0.2">
      <c r="B96" s="13" t="s">
        <v>71</v>
      </c>
    </row>
    <row r="97" spans="2:15" x14ac:dyDescent="0.2">
      <c r="B97" s="13"/>
    </row>
    <row r="106" spans="2:15" x14ac:dyDescent="0.2">
      <c r="J106" t="s">
        <v>0</v>
      </c>
    </row>
    <row r="108" spans="2:15" x14ac:dyDescent="0.2">
      <c r="B108" s="13" t="s">
        <v>66</v>
      </c>
      <c r="E108"/>
      <c r="G108"/>
      <c r="L108"/>
      <c r="M108"/>
      <c r="O108"/>
    </row>
    <row r="109" spans="2:15" x14ac:dyDescent="0.2">
      <c r="B109" s="15"/>
      <c r="C109" s="15"/>
      <c r="D109" s="12"/>
      <c r="F109" s="12"/>
    </row>
    <row r="110" spans="2:15" x14ac:dyDescent="0.2">
      <c r="B110" s="12" t="s">
        <v>18</v>
      </c>
      <c r="C110" s="12"/>
      <c r="D110" s="12"/>
    </row>
    <row r="111" spans="2:15" x14ac:dyDescent="0.2">
      <c r="B111" s="13" t="s">
        <v>48</v>
      </c>
    </row>
    <row r="113" spans="2:7" x14ac:dyDescent="0.2">
      <c r="B113" s="12" t="s">
        <v>21</v>
      </c>
      <c r="C113" s="12"/>
      <c r="D113" s="12"/>
    </row>
    <row r="114" spans="2:7" x14ac:dyDescent="0.2">
      <c r="B114" t="s">
        <v>29</v>
      </c>
    </row>
    <row r="115" spans="2:7" x14ac:dyDescent="0.2">
      <c r="B115" s="13" t="s">
        <v>67</v>
      </c>
    </row>
    <row r="117" spans="2:7" x14ac:dyDescent="0.2">
      <c r="B117" s="12" t="s">
        <v>5</v>
      </c>
      <c r="C117" s="12"/>
      <c r="D117" s="12"/>
    </row>
    <row r="118" spans="2:7" x14ac:dyDescent="0.2">
      <c r="B118" s="12"/>
      <c r="C118" s="12"/>
      <c r="D118" s="12"/>
    </row>
    <row r="119" spans="2:7" x14ac:dyDescent="0.2">
      <c r="B119" s="12" t="s">
        <v>44</v>
      </c>
      <c r="C119" s="12"/>
      <c r="D119" s="12"/>
      <c r="E119" s="20"/>
      <c r="F119" s="12"/>
      <c r="G119" s="20"/>
    </row>
    <row r="120" spans="2:7" x14ac:dyDescent="0.2">
      <c r="B120" s="13" t="s">
        <v>54</v>
      </c>
    </row>
    <row r="121" spans="2:7" x14ac:dyDescent="0.2">
      <c r="B121" s="13" t="s">
        <v>51</v>
      </c>
    </row>
    <row r="123" spans="2:7" x14ac:dyDescent="0.2">
      <c r="B123" s="12" t="s">
        <v>6</v>
      </c>
    </row>
    <row r="125" spans="2:7" x14ac:dyDescent="0.2">
      <c r="B125" s="12" t="s">
        <v>45</v>
      </c>
    </row>
    <row r="126" spans="2:7" x14ac:dyDescent="0.2">
      <c r="B126" s="13" t="s">
        <v>73</v>
      </c>
    </row>
    <row r="128" spans="2:7" x14ac:dyDescent="0.2">
      <c r="B128" s="12" t="s">
        <v>15</v>
      </c>
    </row>
    <row r="129" spans="1:9" x14ac:dyDescent="0.2">
      <c r="B129" t="s">
        <v>49</v>
      </c>
    </row>
    <row r="131" spans="1:9" x14ac:dyDescent="0.2">
      <c r="B131" s="22" t="s">
        <v>22</v>
      </c>
    </row>
    <row r="132" spans="1:9" x14ac:dyDescent="0.2">
      <c r="B132" s="13" t="s">
        <v>68</v>
      </c>
    </row>
    <row r="134" spans="1:9" x14ac:dyDescent="0.2">
      <c r="B134" s="12" t="s">
        <v>39</v>
      </c>
      <c r="C134" s="12"/>
      <c r="D134" s="12"/>
      <c r="E134" s="20"/>
    </row>
    <row r="135" spans="1:9" x14ac:dyDescent="0.2">
      <c r="B135" s="13" t="s">
        <v>72</v>
      </c>
    </row>
    <row r="136" spans="1:9" x14ac:dyDescent="0.2">
      <c r="B136" s="13" t="s">
        <v>70</v>
      </c>
    </row>
    <row r="138" spans="1:9" x14ac:dyDescent="0.2">
      <c r="B138" s="4" t="s">
        <v>69</v>
      </c>
    </row>
    <row r="139" spans="1:9" x14ac:dyDescent="0.2">
      <c r="C139" s="4"/>
    </row>
    <row r="140" spans="1:9" x14ac:dyDescent="0.2">
      <c r="D140" s="29" t="s">
        <v>74</v>
      </c>
      <c r="E140"/>
      <c r="I140" s="5"/>
    </row>
    <row r="141" spans="1:9" ht="15.75" x14ac:dyDescent="0.25">
      <c r="A141" s="21"/>
      <c r="B141" s="31"/>
      <c r="C141" s="29"/>
      <c r="E141"/>
      <c r="I141" s="5"/>
    </row>
    <row r="142" spans="1:9" x14ac:dyDescent="0.2">
      <c r="C142" s="32"/>
      <c r="D142" s="32" t="s">
        <v>75</v>
      </c>
      <c r="E142" s="32"/>
      <c r="I142" s="5"/>
    </row>
    <row r="143" spans="1:9" x14ac:dyDescent="0.2">
      <c r="D143" s="4" t="s">
        <v>76</v>
      </c>
      <c r="E143"/>
      <c r="I143" s="5"/>
    </row>
    <row r="144" spans="1:9" ht="15.75" x14ac:dyDescent="0.25">
      <c r="B144" s="21"/>
      <c r="E144"/>
      <c r="G144" s="6"/>
      <c r="H144" s="1" t="s">
        <v>3</v>
      </c>
      <c r="I144" s="6"/>
    </row>
    <row r="145" spans="2:9" x14ac:dyDescent="0.2">
      <c r="E145"/>
      <c r="G145" s="33">
        <v>2016</v>
      </c>
      <c r="H145" s="3"/>
      <c r="I145" s="33">
        <v>2015</v>
      </c>
    </row>
    <row r="146" spans="2:9" x14ac:dyDescent="0.2">
      <c r="B146" s="2" t="s">
        <v>77</v>
      </c>
      <c r="E146"/>
      <c r="I146" s="5"/>
    </row>
    <row r="147" spans="2:9" x14ac:dyDescent="0.2">
      <c r="E147"/>
      <c r="I147" s="5"/>
    </row>
    <row r="148" spans="2:9" x14ac:dyDescent="0.2">
      <c r="B148" s="34" t="s">
        <v>78</v>
      </c>
      <c r="C148" s="34"/>
      <c r="E148"/>
      <c r="I148" s="5"/>
    </row>
    <row r="149" spans="2:9" x14ac:dyDescent="0.2">
      <c r="B149" t="s">
        <v>79</v>
      </c>
      <c r="E149"/>
      <c r="G149" s="14">
        <f>20240-1240</f>
        <v>19000</v>
      </c>
      <c r="H149" t="s">
        <v>80</v>
      </c>
      <c r="I149" s="5">
        <f>20240-1240</f>
        <v>19000</v>
      </c>
    </row>
    <row r="150" spans="2:9" x14ac:dyDescent="0.2">
      <c r="B150" t="s">
        <v>81</v>
      </c>
      <c r="E150"/>
      <c r="G150" s="5">
        <v>5500</v>
      </c>
      <c r="I150" s="5">
        <v>5500</v>
      </c>
    </row>
    <row r="151" spans="2:9" x14ac:dyDescent="0.2">
      <c r="B151" t="s">
        <v>82</v>
      </c>
      <c r="E151"/>
      <c r="G151" s="14">
        <f>19008+1240</f>
        <v>20248</v>
      </c>
      <c r="H151" t="s">
        <v>80</v>
      </c>
      <c r="I151" s="5">
        <f>19008+1240</f>
        <v>20248</v>
      </c>
    </row>
    <row r="152" spans="2:9" x14ac:dyDescent="0.2">
      <c r="B152" t="s">
        <v>83</v>
      </c>
      <c r="E152"/>
      <c r="G152" s="5">
        <v>1339</v>
      </c>
      <c r="I152" s="5">
        <v>1628</v>
      </c>
    </row>
    <row r="153" spans="2:9" ht="13.5" thickBot="1" x14ac:dyDescent="0.25">
      <c r="B153" t="s">
        <v>84</v>
      </c>
      <c r="E153"/>
      <c r="G153" s="7">
        <f>SUM(G149:G152)</f>
        <v>46087</v>
      </c>
      <c r="I153" s="7">
        <f>SUM(I149:I152)</f>
        <v>46376</v>
      </c>
    </row>
    <row r="154" spans="2:9" ht="13.5" thickTop="1" x14ac:dyDescent="0.2">
      <c r="E154"/>
      <c r="I154" s="5"/>
    </row>
    <row r="155" spans="2:9" x14ac:dyDescent="0.2">
      <c r="B155" t="s">
        <v>85</v>
      </c>
      <c r="E155"/>
      <c r="G155" s="5">
        <v>19</v>
      </c>
      <c r="I155" s="5">
        <v>79</v>
      </c>
    </row>
    <row r="156" spans="2:9" x14ac:dyDescent="0.2">
      <c r="B156" t="s">
        <v>86</v>
      </c>
      <c r="E156"/>
      <c r="G156" s="5">
        <v>0</v>
      </c>
      <c r="I156" s="5">
        <v>0</v>
      </c>
    </row>
    <row r="157" spans="2:9" x14ac:dyDescent="0.2">
      <c r="E157"/>
      <c r="I157" s="5"/>
    </row>
    <row r="158" spans="2:9" ht="13.5" thickBot="1" x14ac:dyDescent="0.25">
      <c r="B158" t="s">
        <v>87</v>
      </c>
      <c r="E158"/>
      <c r="G158" s="7">
        <f>SUM(G153:G157)</f>
        <v>46106</v>
      </c>
      <c r="I158" s="7">
        <f>SUM(I153:I157)</f>
        <v>46455</v>
      </c>
    </row>
    <row r="159" spans="2:9" ht="13.5" thickTop="1" x14ac:dyDescent="0.2">
      <c r="E159"/>
      <c r="I159" s="5"/>
    </row>
    <row r="160" spans="2:9" x14ac:dyDescent="0.2">
      <c r="B160" s="2" t="s">
        <v>88</v>
      </c>
      <c r="E160"/>
      <c r="I160" s="5"/>
    </row>
    <row r="161" spans="2:9" x14ac:dyDescent="0.2">
      <c r="E161"/>
      <c r="I161" s="5"/>
    </row>
    <row r="162" spans="2:9" x14ac:dyDescent="0.2">
      <c r="B162" s="34" t="s">
        <v>89</v>
      </c>
      <c r="C162" s="34"/>
      <c r="E162"/>
      <c r="I162" s="5"/>
    </row>
    <row r="163" spans="2:9" x14ac:dyDescent="0.2">
      <c r="B163" t="s">
        <v>90</v>
      </c>
      <c r="E163"/>
      <c r="G163" s="5">
        <v>13042</v>
      </c>
      <c r="I163" s="5">
        <v>14290</v>
      </c>
    </row>
    <row r="164" spans="2:9" x14ac:dyDescent="0.2">
      <c r="B164" t="s">
        <v>91</v>
      </c>
      <c r="E164"/>
      <c r="G164" s="5">
        <v>3355</v>
      </c>
      <c r="I164" s="5">
        <v>3230</v>
      </c>
    </row>
    <row r="165" spans="2:9" x14ac:dyDescent="0.2">
      <c r="B165" t="s">
        <v>92</v>
      </c>
      <c r="E165"/>
      <c r="G165" s="5">
        <f>420.86+4660.5</f>
        <v>5081.3599999999997</v>
      </c>
      <c r="H165" s="5"/>
      <c r="I165" s="5">
        <v>5266</v>
      </c>
    </row>
    <row r="166" spans="2:9" x14ac:dyDescent="0.2">
      <c r="B166" t="s">
        <v>93</v>
      </c>
      <c r="E166"/>
      <c r="G166" s="5">
        <v>2956</v>
      </c>
      <c r="I166" s="5">
        <v>1737</v>
      </c>
    </row>
    <row r="167" spans="2:9" x14ac:dyDescent="0.2">
      <c r="B167" t="s">
        <v>38</v>
      </c>
      <c r="E167"/>
      <c r="G167" s="5">
        <v>3500</v>
      </c>
      <c r="I167" s="5">
        <v>3500</v>
      </c>
    </row>
    <row r="168" spans="2:9" ht="13.5" thickBot="1" x14ac:dyDescent="0.25">
      <c r="B168" t="s">
        <v>94</v>
      </c>
      <c r="E168"/>
      <c r="G168" s="7">
        <f>SUM(G163:G167)</f>
        <v>27934.36</v>
      </c>
      <c r="I168" s="7">
        <f>SUM(I163:I167)</f>
        <v>28023</v>
      </c>
    </row>
    <row r="169" spans="2:9" ht="13.5" thickTop="1" x14ac:dyDescent="0.2">
      <c r="E169"/>
      <c r="I169" s="5"/>
    </row>
    <row r="170" spans="2:9" x14ac:dyDescent="0.2">
      <c r="B170" s="34" t="s">
        <v>95</v>
      </c>
      <c r="C170" s="34"/>
      <c r="E170"/>
      <c r="I170" s="5"/>
    </row>
    <row r="171" spans="2:9" x14ac:dyDescent="0.2">
      <c r="B171" t="s">
        <v>96</v>
      </c>
      <c r="C171" s="34"/>
      <c r="E171"/>
      <c r="G171" s="5">
        <v>11848</v>
      </c>
      <c r="I171" s="5">
        <v>11848</v>
      </c>
    </row>
    <row r="172" spans="2:9" x14ac:dyDescent="0.2">
      <c r="B172" s="34" t="s">
        <v>97</v>
      </c>
      <c r="C172" s="34"/>
      <c r="E172"/>
      <c r="G172" s="5">
        <v>1154</v>
      </c>
      <c r="I172" s="5">
        <v>1124</v>
      </c>
    </row>
    <row r="173" spans="2:9" ht="13.5" thickBot="1" x14ac:dyDescent="0.25">
      <c r="B173" t="s">
        <v>98</v>
      </c>
      <c r="E173"/>
      <c r="G173" s="7">
        <f>G171+G172</f>
        <v>13002</v>
      </c>
      <c r="H173" s="3"/>
      <c r="I173" s="7">
        <f>I171+I172</f>
        <v>12972</v>
      </c>
    </row>
    <row r="174" spans="2:9" ht="13.5" thickTop="1" x14ac:dyDescent="0.2">
      <c r="E174"/>
      <c r="I174" s="5"/>
    </row>
    <row r="175" spans="2:9" x14ac:dyDescent="0.2">
      <c r="B175" s="34" t="s">
        <v>99</v>
      </c>
      <c r="C175" s="34"/>
      <c r="E175"/>
      <c r="I175" s="5"/>
    </row>
    <row r="176" spans="2:9" x14ac:dyDescent="0.2">
      <c r="B176" t="s">
        <v>100</v>
      </c>
      <c r="E176"/>
      <c r="G176" s="5">
        <v>302</v>
      </c>
      <c r="H176" s="5"/>
      <c r="I176" s="5">
        <v>315</v>
      </c>
    </row>
    <row r="177" spans="2:10" x14ac:dyDescent="0.2">
      <c r="B177" t="s">
        <v>101</v>
      </c>
      <c r="E177"/>
      <c r="G177" s="14">
        <v>146</v>
      </c>
      <c r="I177" s="5">
        <v>146</v>
      </c>
    </row>
    <row r="178" spans="2:10" x14ac:dyDescent="0.2">
      <c r="B178" t="s">
        <v>102</v>
      </c>
      <c r="E178"/>
      <c r="G178" s="5">
        <v>1500</v>
      </c>
      <c r="I178" s="5">
        <v>1500</v>
      </c>
    </row>
    <row r="179" spans="2:10" x14ac:dyDescent="0.2">
      <c r="B179" t="s">
        <v>103</v>
      </c>
      <c r="E179"/>
      <c r="G179" s="5">
        <f>1184.39+1294.79+290.86</f>
        <v>2770.0400000000004</v>
      </c>
      <c r="H179" s="5"/>
      <c r="I179" s="5">
        <v>1603</v>
      </c>
    </row>
    <row r="180" spans="2:10" x14ac:dyDescent="0.2">
      <c r="B180" t="s">
        <v>104</v>
      </c>
      <c r="E180"/>
      <c r="G180" s="5">
        <v>441</v>
      </c>
      <c r="H180" s="5"/>
      <c r="I180" s="5">
        <v>424</v>
      </c>
    </row>
    <row r="181" spans="2:10" x14ac:dyDescent="0.2">
      <c r="B181" t="s">
        <v>99</v>
      </c>
      <c r="E181"/>
      <c r="G181" s="5">
        <f>133.52-0.11+1</f>
        <v>134.41</v>
      </c>
      <c r="I181" s="5">
        <v>146</v>
      </c>
    </row>
    <row r="182" spans="2:10" ht="13.5" thickBot="1" x14ac:dyDescent="0.25">
      <c r="B182" t="s">
        <v>105</v>
      </c>
      <c r="E182"/>
      <c r="G182" s="7">
        <f>SUM(G176:G181)</f>
        <v>5293.4500000000007</v>
      </c>
      <c r="I182" s="7">
        <f>SUM(I176:I181)</f>
        <v>4134</v>
      </c>
    </row>
    <row r="183" spans="2:10" ht="13.5" thickTop="1" x14ac:dyDescent="0.2">
      <c r="E183"/>
      <c r="G183" s="8"/>
      <c r="I183" s="8"/>
    </row>
    <row r="184" spans="2:10" ht="13.5" thickBot="1" x14ac:dyDescent="0.25">
      <c r="B184" t="s">
        <v>106</v>
      </c>
      <c r="E184"/>
      <c r="G184" s="18">
        <v>675</v>
      </c>
      <c r="I184" s="18">
        <v>618</v>
      </c>
    </row>
    <row r="185" spans="2:10" ht="13.5" thickTop="1" x14ac:dyDescent="0.2">
      <c r="E185"/>
      <c r="G185" s="8"/>
      <c r="I185" s="8"/>
    </row>
    <row r="186" spans="2:10" ht="13.5" thickBot="1" x14ac:dyDescent="0.25">
      <c r="B186" t="s">
        <v>107</v>
      </c>
      <c r="E186"/>
      <c r="G186" s="18">
        <v>0</v>
      </c>
      <c r="I186" s="18">
        <v>0</v>
      </c>
    </row>
    <row r="187" spans="2:10" ht="13.5" thickTop="1" x14ac:dyDescent="0.2">
      <c r="E187"/>
      <c r="G187" s="8"/>
      <c r="I187" s="8"/>
    </row>
    <row r="188" spans="2:10" ht="13.5" thickBot="1" x14ac:dyDescent="0.25">
      <c r="B188" t="s">
        <v>108</v>
      </c>
      <c r="E188"/>
      <c r="G188" s="7">
        <f>G168+G173+G182+G184+G186</f>
        <v>46904.81</v>
      </c>
      <c r="I188" s="7">
        <f>I168+I173+I182+I184+I186</f>
        <v>45747</v>
      </c>
    </row>
    <row r="189" spans="2:10" ht="13.5" thickTop="1" x14ac:dyDescent="0.2">
      <c r="E189"/>
      <c r="I189" s="5"/>
    </row>
    <row r="190" spans="2:10" ht="13.5" thickBot="1" x14ac:dyDescent="0.25">
      <c r="B190" t="s">
        <v>109</v>
      </c>
      <c r="E190"/>
      <c r="G190" s="18">
        <f>G158-G188</f>
        <v>-798.80999999999767</v>
      </c>
      <c r="I190" s="18">
        <f>I158-I188</f>
        <v>708</v>
      </c>
      <c r="J190" s="8"/>
    </row>
    <row r="191" spans="2:10" ht="13.5" thickTop="1" x14ac:dyDescent="0.2">
      <c r="E191"/>
      <c r="I191" s="5"/>
    </row>
    <row r="192" spans="2:10" x14ac:dyDescent="0.2">
      <c r="B192" s="4" t="s">
        <v>110</v>
      </c>
      <c r="E192"/>
      <c r="I192" s="5"/>
    </row>
    <row r="193" spans="1:9" x14ac:dyDescent="0.2">
      <c r="A193" s="35"/>
      <c r="E193"/>
      <c r="I193" s="5"/>
    </row>
    <row r="194" spans="1:9" x14ac:dyDescent="0.2">
      <c r="E194"/>
      <c r="I194" s="5"/>
    </row>
    <row r="195" spans="1:9" x14ac:dyDescent="0.2">
      <c r="E195"/>
      <c r="I195" s="5"/>
    </row>
    <row r="196" spans="1:9" x14ac:dyDescent="0.2">
      <c r="D196" s="29" t="s">
        <v>74</v>
      </c>
      <c r="E196"/>
      <c r="I196" s="5"/>
    </row>
    <row r="197" spans="1:9" x14ac:dyDescent="0.2">
      <c r="D197" s="29"/>
      <c r="E197"/>
      <c r="I197" s="5"/>
    </row>
    <row r="198" spans="1:9" x14ac:dyDescent="0.2">
      <c r="B198" s="13" t="s">
        <v>111</v>
      </c>
      <c r="D198" s="29"/>
      <c r="E198"/>
      <c r="I198" s="5"/>
    </row>
    <row r="199" spans="1:9" x14ac:dyDescent="0.2">
      <c r="E199"/>
      <c r="I199" s="5"/>
    </row>
    <row r="200" spans="1:9" x14ac:dyDescent="0.2">
      <c r="E200"/>
      <c r="I200" s="5"/>
    </row>
    <row r="201" spans="1:9" x14ac:dyDescent="0.2">
      <c r="A201" s="35" t="s">
        <v>112</v>
      </c>
      <c r="B201" s="13" t="s">
        <v>113</v>
      </c>
      <c r="E201"/>
      <c r="I201" s="5"/>
    </row>
    <row r="202" spans="1:9" x14ac:dyDescent="0.2">
      <c r="B202" t="s">
        <v>114</v>
      </c>
      <c r="E202"/>
      <c r="I202" s="5"/>
    </row>
    <row r="203" spans="1:9" x14ac:dyDescent="0.2">
      <c r="E203"/>
      <c r="I203" s="5"/>
    </row>
    <row r="204" spans="1:9" x14ac:dyDescent="0.2">
      <c r="B204" s="13" t="s">
        <v>115</v>
      </c>
      <c r="E204"/>
      <c r="I204" s="5"/>
    </row>
    <row r="205" spans="1:9" x14ac:dyDescent="0.2">
      <c r="E205"/>
      <c r="I205" s="5"/>
    </row>
    <row r="206" spans="1:9" x14ac:dyDescent="0.2">
      <c r="A206" s="36"/>
      <c r="E206"/>
      <c r="I206" s="5"/>
    </row>
    <row r="207" spans="1:9" x14ac:dyDescent="0.2">
      <c r="E207"/>
      <c r="I207" s="5"/>
    </row>
    <row r="208" spans="1:9" x14ac:dyDescent="0.2">
      <c r="E208"/>
      <c r="I208" s="5"/>
    </row>
    <row r="209" spans="2:9" x14ac:dyDescent="0.2">
      <c r="B209" s="37"/>
      <c r="E209"/>
      <c r="I209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2017-02-14T11:44:48Z</cp:lastPrinted>
  <dcterms:created xsi:type="dcterms:W3CDTF">2008-12-18T12:22:23Z</dcterms:created>
  <dcterms:modified xsi:type="dcterms:W3CDTF">2017-05-03T20:21:48Z</dcterms:modified>
</cp:coreProperties>
</file>