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apen\Aloys\St. Jong en Oud\ANBI verklaring\jaarstukken ANBI site\over 2014\"/>
    </mc:Choice>
  </mc:AlternateContent>
  <bookViews>
    <workbookView xWindow="120" yWindow="105" windowWidth="18195" windowHeight="1077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5" i="1" l="1"/>
  <c r="G182" i="1"/>
  <c r="G179" i="1"/>
  <c r="G185" i="1" s="1"/>
  <c r="I175" i="1"/>
  <c r="G175" i="1"/>
  <c r="G170" i="1"/>
  <c r="G167" i="1"/>
  <c r="I166" i="1"/>
  <c r="I165" i="1"/>
  <c r="I170" i="1" s="1"/>
  <c r="I191" i="1" s="1"/>
  <c r="I160" i="1"/>
  <c r="G158" i="1"/>
  <c r="I155" i="1"/>
  <c r="G155" i="1"/>
  <c r="G160" i="1" s="1"/>
  <c r="G153" i="1"/>
  <c r="G151" i="1"/>
  <c r="G193" i="1" l="1"/>
  <c r="I193" i="1"/>
  <c r="G191" i="1"/>
  <c r="M20" i="1"/>
  <c r="O26" i="1"/>
  <c r="O20" i="1"/>
  <c r="M29" i="1" l="1"/>
  <c r="E22" i="1"/>
  <c r="M12" i="1"/>
  <c r="E11" i="1"/>
  <c r="E10" i="1"/>
  <c r="O30" i="1" l="1"/>
  <c r="G22" i="1"/>
  <c r="M23" i="1" l="1"/>
  <c r="O23" i="1"/>
  <c r="M30" i="1"/>
  <c r="M10" i="1"/>
  <c r="M82" i="1" l="1"/>
  <c r="O84" i="1" s="1"/>
  <c r="O56" i="1"/>
  <c r="O14" i="1"/>
  <c r="E24" i="1"/>
  <c r="O88" i="1"/>
  <c r="O60" i="1"/>
  <c r="M14" i="1"/>
  <c r="M32" i="1" s="1"/>
  <c r="E30" i="1"/>
  <c r="G30" i="1"/>
  <c r="G24" i="1"/>
  <c r="G13" i="1"/>
  <c r="E13" i="1"/>
  <c r="O89" i="1" l="1"/>
  <c r="O61" i="1"/>
  <c r="O32" i="1"/>
  <c r="E32" i="1"/>
  <c r="G32" i="1"/>
</calcChain>
</file>

<file path=xl/sharedStrings.xml><?xml version="1.0" encoding="utf-8"?>
<sst xmlns="http://schemas.openxmlformats.org/spreadsheetml/2006/main" count="152" uniqueCount="127">
  <si>
    <t>Stichting Maatschappelijk Welzijn Jong en Oud Lichtenvoorde</t>
  </si>
  <si>
    <t>Passiva</t>
  </si>
  <si>
    <t>Liquide middelen</t>
  </si>
  <si>
    <t>Euro</t>
  </si>
  <si>
    <t>Totaal</t>
  </si>
  <si>
    <t>Schulden op lange termijn</t>
  </si>
  <si>
    <t>Schulden op korte termijn</t>
  </si>
  <si>
    <t>Rekening courant Rabobank</t>
  </si>
  <si>
    <t>Spaarrekening Rabobank</t>
  </si>
  <si>
    <t>Stichting Maatschappelijk Welzijn voor Jong en Oud Lichtenvoorde is een gezamenlijk initiatief van de Katholieke Bond van Ouderen in Lichtenvoorde</t>
  </si>
  <si>
    <t>( hierna te noemen KBO) en Sportvereniging Lichamelijke Ontspanning na Gedane Arbeid, S.V. Longa 30 ( hierna te noemen Longa) met het doel</t>
  </si>
  <si>
    <t>Activa</t>
  </si>
  <si>
    <t>Vaste Activa</t>
  </si>
  <si>
    <t>Vlottende Activa</t>
  </si>
  <si>
    <t>Debiteuren</t>
  </si>
  <si>
    <t>Crediteuren</t>
  </si>
  <si>
    <t>Totaal Stichtingskapitaal</t>
  </si>
  <si>
    <t>Inventaris</t>
  </si>
  <si>
    <t>Lening Gemeente Oost Gelre</t>
  </si>
  <si>
    <t xml:space="preserve">Stichtingskapitaal </t>
  </si>
  <si>
    <t>Totaal Liquide middelen</t>
  </si>
  <si>
    <t>Totaal Schulden op korte termijn</t>
  </si>
  <si>
    <t>Reserves en voorzieningen</t>
  </si>
  <si>
    <t>Belastingen</t>
  </si>
  <si>
    <t>Overige vorderingen</t>
  </si>
  <si>
    <t>Totaal Vlottende Activa</t>
  </si>
  <si>
    <t xml:space="preserve">Inventaris: </t>
  </si>
  <si>
    <t>Gebouwen</t>
  </si>
  <si>
    <t>Overige vorderingen.</t>
  </si>
  <si>
    <t>Stichtingskapitaal</t>
  </si>
  <si>
    <t xml:space="preserve">Dit is een voorziening voor grootschalig onderhoud. </t>
  </si>
  <si>
    <t>Het bedrag is als volgt samengesteld:</t>
  </si>
  <si>
    <t xml:space="preserve">De waarde van de inventaris is op basis van aanschafwaarde minus afschrijvingen. </t>
  </si>
  <si>
    <t xml:space="preserve">De waarde van de gebouwen is op basis van stichtingskosten minus afschrijvingen. </t>
  </si>
  <si>
    <t xml:space="preserve">de stichting en instandhouding van een gebouw ten behoeve van de huisvesting van beide organisaties. </t>
  </si>
  <si>
    <t>Beide partijen zijn in gelijke mate verantwoordelijk voor zowel de financiering van het gebouw als wel voor de exploitatiekosten van het gebruik.</t>
  </si>
  <si>
    <t xml:space="preserve">Inbreng </t>
  </si>
  <si>
    <t xml:space="preserve">De afschrijvingen zijn 10 % per jaar over de investeringen </t>
  </si>
  <si>
    <t>Totaal Vaste Activa</t>
  </si>
  <si>
    <t>Voorziening groot onderhoud</t>
  </si>
  <si>
    <t>Overige schulden en vooruit ontvangen</t>
  </si>
  <si>
    <t>Vaste Activa (vervolg)</t>
  </si>
  <si>
    <t>Dit is een renteloze lening van de Gemeente Oost Gelre. De oorspronkelijke lening was € 280.000,= , verstrekt in 2009.</t>
  </si>
  <si>
    <t>Lening Kath. Bond v. Ouderen</t>
  </si>
  <si>
    <t>Lening Longa '30</t>
  </si>
  <si>
    <t>Aflossingsverplichting</t>
  </si>
  <si>
    <t>Lening Gemeente Oost Gelre.</t>
  </si>
  <si>
    <t>Leningen van Kath. Bond van Ouderen en Longa '30</t>
  </si>
  <si>
    <t>Aflossingsverplichtingen</t>
  </si>
  <si>
    <t>Totaal schulden op lange termijn</t>
  </si>
  <si>
    <t>De afschrijvingen zijn 3,33 % per jaar over de investeringen</t>
  </si>
  <si>
    <t>Balans per 31 december 2014</t>
  </si>
  <si>
    <t>met vergelijkende cijfers per 31 december 2013</t>
  </si>
  <si>
    <t>Balans per 31 december 2014.xls</t>
  </si>
  <si>
    <t xml:space="preserve">    Investeringen tot en met 2013</t>
  </si>
  <si>
    <t xml:space="preserve">    Investeringen in 2014</t>
  </si>
  <si>
    <t xml:space="preserve">    Afschrijvingen t/m 2013</t>
  </si>
  <si>
    <t xml:space="preserve">    Afschrijvingen in 2014</t>
  </si>
  <si>
    <t xml:space="preserve">    Boekwaarde per 31 december 2014</t>
  </si>
  <si>
    <t>Toelichting op de balans per 31 december 2014 (vervolg)</t>
  </si>
  <si>
    <t>Dit is een vordering uit december 2014.</t>
  </si>
  <si>
    <t>Toelichting op de balans per 31 december 2014 ( vervolg)</t>
  </si>
  <si>
    <t>Dit is het kapitaal dat door de partners is ingebracht.</t>
  </si>
  <si>
    <t>Hier is opgenomen:  vooruitbetaalde kosten € 2.210,=  en € 136,= spaarrente over 2014.</t>
  </si>
  <si>
    <t>De definitieve jaarlijkse toevoeging moet nog worden vastgesteld, voor 2010 tot en met 2014 is het bedrag vastgesteld op € 3.500,=</t>
  </si>
  <si>
    <t>De aflossing moet plaatsvinden in 6 jaar te beginnen in 2010. Het restant ad € 46.670,= moet worden afgelost in 2015</t>
  </si>
  <si>
    <t>Dit betreft de aflossing aan de Gemeente Lichtenvoorde van 2015.</t>
  </si>
  <si>
    <t>Dit zijn de normale crediteuren voor de lopende activiteiten.</t>
  </si>
  <si>
    <t>Dit is de te betalen Omzetbelasting over december 2014</t>
  </si>
  <si>
    <t>Balans per 31 december 2014. xls</t>
  </si>
  <si>
    <t>Dit zijn de ( geschatte) nog te ontvangen nota's voor energie en water over 2014 ( € 4,500,=) en bankkosten over het 4e kw. 2014 ( € 37,=)</t>
  </si>
  <si>
    <t>Overige schulden</t>
  </si>
  <si>
    <t>Toelichting op de balans per 31 december 2014</t>
  </si>
  <si>
    <t>en daarom opgenomen onder  de " Schulden op korte termijn" als Aflossingsverplichtingen.</t>
  </si>
  <si>
    <t>Deze zijn verstrekt ter gedeeltelijke financiering van de aflossingen aan de Gemeente Oost Gelre over 2013 en 2014. Rente 1 % per jaar</t>
  </si>
  <si>
    <t>Aflossing van deze leningen is afhankelijk van de beschikbare liquiditeit met ingang van 2016.</t>
  </si>
  <si>
    <t>St. Maatschappelijk Welzijn Jong en Oud Lichtenvoorde</t>
  </si>
  <si>
    <t>Staat van baten en lasten over 2014</t>
  </si>
  <si>
    <t>met vergelijkende cijfers over 2013</t>
  </si>
  <si>
    <t>Baten</t>
  </si>
  <si>
    <t>Huuropbrengsten</t>
  </si>
  <si>
    <t>Huur Longa 30</t>
  </si>
  <si>
    <t xml:space="preserve"> 1)</t>
  </si>
  <si>
    <t>Huur St. Accom. Beheer</t>
  </si>
  <si>
    <t>Huur Katholieke Bond van Ouderen</t>
  </si>
  <si>
    <t>Huur overigen</t>
  </si>
  <si>
    <t>Totaal huuropbrengsten</t>
  </si>
  <si>
    <t>Rente spaarrekening</t>
  </si>
  <si>
    <t>Overige opbrengsten</t>
  </si>
  <si>
    <t>Totaal baten</t>
  </si>
  <si>
    <t>Lasten</t>
  </si>
  <si>
    <t>Huisvestingskosten</t>
  </si>
  <si>
    <t>Energie en water</t>
  </si>
  <si>
    <t>Belastingen/vaste lasten</t>
  </si>
  <si>
    <t>Onderhoud en schoonmaak</t>
  </si>
  <si>
    <t xml:space="preserve">Verzekering gebouw </t>
  </si>
  <si>
    <t>Totaal huisvestingskosten</t>
  </si>
  <si>
    <t>Afschrijvingen</t>
  </si>
  <si>
    <t>Afschrijving gebouw</t>
  </si>
  <si>
    <t>Afschrijving inventaris</t>
  </si>
  <si>
    <t>Totaal afschrijvingen</t>
  </si>
  <si>
    <t>Overige kosten</t>
  </si>
  <si>
    <t>Contributies en abonnementen</t>
  </si>
  <si>
    <t>Kantoorartikelen/administratiekosten</t>
  </si>
  <si>
    <t>Bankkosten</t>
  </si>
  <si>
    <t>Beheerder</t>
  </si>
  <si>
    <t>Onderhoud en schoonmaak inventaris</t>
  </si>
  <si>
    <t>Verzekering inventaris</t>
  </si>
  <si>
    <t>Totaal overige kosten</t>
  </si>
  <si>
    <t>Rente van leningen</t>
  </si>
  <si>
    <t>Bijzondere lasten</t>
  </si>
  <si>
    <t>Totaal lasten</t>
  </si>
  <si>
    <t>Saldo baten - lasten</t>
  </si>
  <si>
    <t>Staat van baten en lasten 2014.xls</t>
  </si>
  <si>
    <t>Toelichting op Staat van baten en lasten over 2014</t>
  </si>
  <si>
    <t>1)</t>
  </si>
  <si>
    <t>Huren over  2014 zijn incl. nog in 2015 te verrekenen bedragen op basis van</t>
  </si>
  <si>
    <t>gebruik en contract gebaseerd op bovenstaande exploitatiekosten cq. -baten</t>
  </si>
  <si>
    <t>Nog te verrekenen: KBO: ca. €  1.240,= bijbetalen;       Longa:  ca. €   1.240,= reductie</t>
  </si>
  <si>
    <t>Overige opbrengsten.</t>
  </si>
  <si>
    <t>Dit zijn vrijgevallen voorzieningen voor aanslagen OZB over 2011 en 2012. ( gebruikersdeel)</t>
  </si>
  <si>
    <t>Deze aanslagen zijn niet ontvangen.</t>
  </si>
  <si>
    <t>Dit is de afboeking van een nog te storten bedrag als inbreng door Longa.</t>
  </si>
  <si>
    <t xml:space="preserve">Voor dit bedrag is kwijting gegeven in verband met een door Longa niet inbare vordering </t>
  </si>
  <si>
    <t>( uit 2009) met betrekking tot de investering in het gebouw.</t>
  </si>
  <si>
    <t>Bij: expl.saldo voorgaande boekjaren</t>
  </si>
  <si>
    <t>Bij: expl.saldo  lopend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</si>
</sst>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3" xfId="0" applyNumberFormat="1" applyBorder="1"/>
    <xf numFmtId="0" fontId="0" fillId="0" borderId="0" xfId="0" applyFill="1" applyBorder="1"/>
    <xf numFmtId="3" fontId="0" fillId="0" borderId="1" xfId="0" applyNumberFormat="1" applyBorder="1" applyAlignment="1">
      <alignment horizontal="center"/>
    </xf>
    <xf numFmtId="0" fontId="4" fillId="0" borderId="0" xfId="0" applyFont="1"/>
    <xf numFmtId="0" fontId="1" fillId="0" borderId="0" xfId="0" applyFont="1"/>
    <xf numFmtId="3" fontId="1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4" xfId="0" applyNumberFormat="1" applyBorder="1"/>
    <xf numFmtId="0" fontId="0" fillId="0" borderId="1" xfId="0" applyNumberFormat="1" applyBorder="1" applyAlignment="1">
      <alignment horizontal="center"/>
    </xf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3" fontId="1" fillId="0" borderId="1" xfId="0" applyNumberFormat="1" applyFont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3" fillId="0" borderId="0" xfId="0" applyFont="1"/>
    <xf numFmtId="0" fontId="1" fillId="0" borderId="1" xfId="0" applyFont="1" applyBorder="1"/>
    <xf numFmtId="3" fontId="3" fillId="0" borderId="0" xfId="0" applyNumberFormat="1" applyFont="1"/>
    <xf numFmtId="0" fontId="8" fillId="0" borderId="0" xfId="0" applyFont="1" applyBorder="1"/>
    <xf numFmtId="0" fontId="0" fillId="0" borderId="5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tabSelected="1" workbookViewId="0">
      <selection activeCell="I14" sqref="I14"/>
    </sheetView>
  </sheetViews>
  <sheetFormatPr defaultRowHeight="12.75" x14ac:dyDescent="0.2"/>
  <cols>
    <col min="5" max="5" width="9.140625" style="5"/>
    <col min="6" max="6" width="4.140625" customWidth="1"/>
    <col min="7" max="7" width="9.5703125" style="5" customWidth="1"/>
    <col min="8" max="8" width="11" customWidth="1"/>
    <col min="12" max="12" width="7.140625" style="5" customWidth="1"/>
    <col min="13" max="13" width="9.140625" style="5"/>
    <col min="14" max="14" width="4" customWidth="1"/>
    <col min="15" max="15" width="14" style="5" customWidth="1"/>
  </cols>
  <sheetData>
    <row r="1" spans="2:15" x14ac:dyDescent="0.2">
      <c r="J1" t="s">
        <v>0</v>
      </c>
    </row>
    <row r="3" spans="2:15" ht="15.75" x14ac:dyDescent="0.25">
      <c r="C3" s="21"/>
      <c r="D3" s="30"/>
      <c r="H3" s="25" t="s">
        <v>51</v>
      </c>
      <c r="I3" s="1"/>
      <c r="J3" s="1"/>
    </row>
    <row r="4" spans="2:15" x14ac:dyDescent="0.2">
      <c r="H4" s="4" t="s">
        <v>52</v>
      </c>
    </row>
    <row r="5" spans="2:15" x14ac:dyDescent="0.2">
      <c r="B5" s="2" t="s">
        <v>11</v>
      </c>
      <c r="C5" s="16"/>
      <c r="E5" s="11"/>
      <c r="F5" s="1" t="s">
        <v>3</v>
      </c>
      <c r="G5" s="6"/>
      <c r="I5" s="2" t="s">
        <v>1</v>
      </c>
      <c r="M5" s="11"/>
      <c r="N5" s="1" t="s">
        <v>3</v>
      </c>
      <c r="O5" s="6"/>
    </row>
    <row r="6" spans="2:15" x14ac:dyDescent="0.2">
      <c r="B6" s="16"/>
      <c r="C6" s="16"/>
      <c r="I6" s="16"/>
      <c r="O6" s="17"/>
    </row>
    <row r="7" spans="2:15" x14ac:dyDescent="0.2">
      <c r="E7" s="19">
        <v>2014</v>
      </c>
      <c r="G7" s="19">
        <v>2013</v>
      </c>
      <c r="M7" s="19">
        <v>2014</v>
      </c>
      <c r="O7" s="19">
        <v>2013</v>
      </c>
    </row>
    <row r="8" spans="2:15" x14ac:dyDescent="0.2">
      <c r="B8" s="15" t="s">
        <v>12</v>
      </c>
      <c r="C8" s="15"/>
      <c r="D8" s="3"/>
      <c r="I8" s="15" t="s">
        <v>29</v>
      </c>
      <c r="J8" s="15"/>
    </row>
    <row r="10" spans="2:15" x14ac:dyDescent="0.2">
      <c r="B10" t="s">
        <v>27</v>
      </c>
      <c r="E10" s="14">
        <f>355815.29-65431.29</f>
        <v>290384</v>
      </c>
      <c r="G10" s="23">
        <v>302232</v>
      </c>
      <c r="I10" s="24" t="s">
        <v>36</v>
      </c>
      <c r="M10" s="5">
        <f>187000</f>
        <v>187000</v>
      </c>
      <c r="O10" s="5">
        <v>187000</v>
      </c>
    </row>
    <row r="11" spans="2:15" x14ac:dyDescent="0.2">
      <c r="B11" t="s">
        <v>17</v>
      </c>
      <c r="E11" s="5">
        <f>6041.81-2415.81</f>
        <v>3626.0000000000005</v>
      </c>
      <c r="G11" s="5">
        <v>4230</v>
      </c>
      <c r="O11" s="8"/>
    </row>
    <row r="12" spans="2:15" x14ac:dyDescent="0.2">
      <c r="I12" t="s">
        <v>125</v>
      </c>
      <c r="M12" s="5">
        <f>833+4083</f>
        <v>4916</v>
      </c>
      <c r="O12" s="8">
        <v>833</v>
      </c>
    </row>
    <row r="13" spans="2:15" ht="13.5" thickBot="1" x14ac:dyDescent="0.25">
      <c r="B13" t="s">
        <v>38</v>
      </c>
      <c r="E13" s="7">
        <f>SUM(E10:E12)</f>
        <v>294010</v>
      </c>
      <c r="G13" s="7">
        <f>SUM(G10:G12)</f>
        <v>306462</v>
      </c>
      <c r="I13" s="13" t="s">
        <v>126</v>
      </c>
      <c r="M13" s="5">
        <v>3401</v>
      </c>
      <c r="O13" s="6">
        <v>4083</v>
      </c>
    </row>
    <row r="14" spans="2:15" ht="14.25" thickTop="1" thickBot="1" x14ac:dyDescent="0.25">
      <c r="I14" t="s">
        <v>16</v>
      </c>
      <c r="L14" s="8"/>
      <c r="M14" s="7">
        <f>SUM(M10:M13)</f>
        <v>195317</v>
      </c>
      <c r="O14" s="7">
        <f>SUM(O10:O13)</f>
        <v>191916</v>
      </c>
    </row>
    <row r="15" spans="2:15" ht="13.5" thickTop="1" x14ac:dyDescent="0.2">
      <c r="L15" s="8"/>
      <c r="M15" s="8"/>
      <c r="O15" s="8"/>
    </row>
    <row r="16" spans="2:15" x14ac:dyDescent="0.2">
      <c r="I16" s="15" t="s">
        <v>22</v>
      </c>
      <c r="J16" s="15"/>
      <c r="K16" s="15"/>
      <c r="L16" s="8"/>
    </row>
    <row r="17" spans="2:15" ht="13.5" thickBot="1" x14ac:dyDescent="0.25">
      <c r="I17" s="10" t="s">
        <v>39</v>
      </c>
      <c r="M17" s="18">
        <v>17500</v>
      </c>
      <c r="O17" s="18">
        <v>14000</v>
      </c>
    </row>
    <row r="18" spans="2:15" ht="13.5" thickTop="1" x14ac:dyDescent="0.2">
      <c r="L18" s="8"/>
      <c r="M18" s="8"/>
      <c r="O18" s="8"/>
    </row>
    <row r="19" spans="2:15" x14ac:dyDescent="0.2">
      <c r="B19" s="15" t="s">
        <v>13</v>
      </c>
      <c r="C19" s="15"/>
      <c r="D19" s="3"/>
      <c r="E19" s="8"/>
      <c r="I19" s="15" t="s">
        <v>5</v>
      </c>
      <c r="J19" s="15"/>
      <c r="K19" s="15"/>
      <c r="L19" s="8"/>
    </row>
    <row r="20" spans="2:15" x14ac:dyDescent="0.2">
      <c r="B20" t="s">
        <v>14</v>
      </c>
      <c r="E20" s="5">
        <v>68</v>
      </c>
      <c r="G20" s="5">
        <v>182</v>
      </c>
      <c r="I20" s="10" t="s">
        <v>18</v>
      </c>
      <c r="L20" s="8"/>
      <c r="M20" s="29">
        <f>46670-46670</f>
        <v>0</v>
      </c>
      <c r="N20" s="3"/>
      <c r="O20" s="8">
        <f>93336-46666</f>
        <v>46670</v>
      </c>
    </row>
    <row r="21" spans="2:15" x14ac:dyDescent="0.2">
      <c r="B21" t="s">
        <v>23</v>
      </c>
      <c r="E21" s="5">
        <v>0</v>
      </c>
      <c r="G21" s="5">
        <v>0</v>
      </c>
      <c r="I21" s="26" t="s">
        <v>43</v>
      </c>
      <c r="M21" s="5">
        <v>23000</v>
      </c>
      <c r="O21" s="5">
        <v>11500</v>
      </c>
    </row>
    <row r="22" spans="2:15" x14ac:dyDescent="0.2">
      <c r="B22" t="s">
        <v>24</v>
      </c>
      <c r="E22" s="5">
        <f>135.19+2210.61</f>
        <v>2345.8000000000002</v>
      </c>
      <c r="F22" s="5"/>
      <c r="G22" s="5">
        <f>6886-1</f>
        <v>6885</v>
      </c>
      <c r="I22" s="27" t="s">
        <v>44</v>
      </c>
      <c r="J22" s="15"/>
      <c r="K22" s="15"/>
      <c r="M22" s="5">
        <v>23000</v>
      </c>
      <c r="O22" s="5">
        <v>11500</v>
      </c>
    </row>
    <row r="23" spans="2:15" ht="13.5" thickBot="1" x14ac:dyDescent="0.25">
      <c r="I23" s="28" t="s">
        <v>49</v>
      </c>
      <c r="M23" s="7">
        <f>SUM(M20:M22)</f>
        <v>46000</v>
      </c>
      <c r="O23" s="7">
        <f>SUM(O20:O22)</f>
        <v>69670</v>
      </c>
    </row>
    <row r="24" spans="2:15" ht="14.25" thickTop="1" thickBot="1" x14ac:dyDescent="0.25">
      <c r="B24" t="s">
        <v>25</v>
      </c>
      <c r="E24" s="7">
        <f>SUM(E20:E23)</f>
        <v>2413.8000000000002</v>
      </c>
      <c r="G24" s="7">
        <f>SUM(G20:G23)</f>
        <v>7067</v>
      </c>
    </row>
    <row r="25" spans="2:15" ht="13.5" thickTop="1" x14ac:dyDescent="0.2">
      <c r="I25" s="15" t="s">
        <v>6</v>
      </c>
    </row>
    <row r="26" spans="2:15" x14ac:dyDescent="0.2">
      <c r="B26" s="15" t="s">
        <v>2</v>
      </c>
      <c r="C26" s="15"/>
      <c r="D26" s="15"/>
      <c r="I26" s="13" t="s">
        <v>45</v>
      </c>
      <c r="J26" s="15"/>
      <c r="K26" s="15"/>
      <c r="M26" s="5">
        <v>46670</v>
      </c>
      <c r="O26" s="5">
        <f>46666+46666</f>
        <v>93332</v>
      </c>
    </row>
    <row r="27" spans="2:15" x14ac:dyDescent="0.2">
      <c r="B27" t="s">
        <v>7</v>
      </c>
      <c r="E27" s="5">
        <v>801</v>
      </c>
      <c r="G27" s="5">
        <v>2140</v>
      </c>
      <c r="I27" t="s">
        <v>15</v>
      </c>
      <c r="M27" s="5">
        <v>108</v>
      </c>
      <c r="O27" s="5">
        <v>3628</v>
      </c>
    </row>
    <row r="28" spans="2:15" x14ac:dyDescent="0.2">
      <c r="B28" t="s">
        <v>8</v>
      </c>
      <c r="E28" s="5">
        <v>13601</v>
      </c>
      <c r="G28" s="8">
        <v>64459</v>
      </c>
      <c r="I28" t="s">
        <v>23</v>
      </c>
      <c r="M28" s="5">
        <v>694</v>
      </c>
      <c r="O28" s="5">
        <v>308</v>
      </c>
    </row>
    <row r="29" spans="2:15" x14ac:dyDescent="0.2">
      <c r="G29" s="8"/>
      <c r="I29" t="s">
        <v>71</v>
      </c>
      <c r="M29" s="5">
        <f>4500+37</f>
        <v>4537</v>
      </c>
      <c r="N29" s="5"/>
      <c r="O29" s="5">
        <v>7274</v>
      </c>
    </row>
    <row r="30" spans="2:15" ht="13.5" thickBot="1" x14ac:dyDescent="0.25">
      <c r="B30" t="s">
        <v>20</v>
      </c>
      <c r="E30" s="7">
        <f>SUM(E27:E29)</f>
        <v>14402</v>
      </c>
      <c r="G30" s="7">
        <f>SUM(G27:G28)</f>
        <v>66599</v>
      </c>
      <c r="I30" t="s">
        <v>21</v>
      </c>
      <c r="M30" s="7">
        <f>SUM(M26:M29)</f>
        <v>52009</v>
      </c>
      <c r="O30" s="7">
        <f>SUM(O26:O29)</f>
        <v>104542</v>
      </c>
    </row>
    <row r="31" spans="2:15" ht="13.5" thickTop="1" x14ac:dyDescent="0.2"/>
    <row r="32" spans="2:15" ht="13.5" thickBot="1" x14ac:dyDescent="0.25">
      <c r="B32" t="s">
        <v>4</v>
      </c>
      <c r="E32" s="7">
        <f>E13+E24+E30</f>
        <v>310825.8</v>
      </c>
      <c r="G32" s="7">
        <f>G13+G24+G30</f>
        <v>380128</v>
      </c>
      <c r="M32" s="7">
        <f>M14+M17+M23+M30</f>
        <v>310826</v>
      </c>
      <c r="O32" s="7">
        <f>O14+O17+O23+O30</f>
        <v>380128</v>
      </c>
    </row>
    <row r="33" spans="2:19" ht="9.75" customHeight="1" thickTop="1" x14ac:dyDescent="0.2"/>
    <row r="34" spans="2:19" x14ac:dyDescent="0.2">
      <c r="S34" s="13"/>
    </row>
    <row r="35" spans="2:19" x14ac:dyDescent="0.2">
      <c r="B35" s="4" t="s">
        <v>53</v>
      </c>
    </row>
    <row r="37" spans="2:19" x14ac:dyDescent="0.2">
      <c r="B37" s="4"/>
    </row>
    <row r="38" spans="2:19" x14ac:dyDescent="0.2">
      <c r="B38" s="4"/>
    </row>
    <row r="39" spans="2:19" x14ac:dyDescent="0.2">
      <c r="B39" s="4"/>
    </row>
    <row r="40" spans="2:19" x14ac:dyDescent="0.2">
      <c r="B40" s="1" t="s">
        <v>72</v>
      </c>
      <c r="C40" s="1"/>
      <c r="D40" s="1"/>
      <c r="E40" s="6"/>
      <c r="F40" s="1"/>
      <c r="J40" t="s">
        <v>0</v>
      </c>
    </row>
    <row r="42" spans="2:19" x14ac:dyDescent="0.2">
      <c r="B42" t="s">
        <v>9</v>
      </c>
    </row>
    <row r="43" spans="2:19" x14ac:dyDescent="0.2">
      <c r="B43" t="s">
        <v>10</v>
      </c>
    </row>
    <row r="44" spans="2:19" x14ac:dyDescent="0.2">
      <c r="B44" t="s">
        <v>34</v>
      </c>
    </row>
    <row r="45" spans="2:19" x14ac:dyDescent="0.2">
      <c r="B45" t="s">
        <v>35</v>
      </c>
    </row>
    <row r="49" spans="2:19" x14ac:dyDescent="0.2">
      <c r="B49" s="12" t="s">
        <v>12</v>
      </c>
      <c r="C49" s="12"/>
      <c r="D49" s="12"/>
    </row>
    <row r="50" spans="2:19" x14ac:dyDescent="0.2">
      <c r="B50" s="12"/>
      <c r="C50" s="12"/>
      <c r="D50" s="12"/>
    </row>
    <row r="51" spans="2:19" x14ac:dyDescent="0.2">
      <c r="B51" t="s">
        <v>27</v>
      </c>
      <c r="C51" s="13" t="s">
        <v>33</v>
      </c>
      <c r="D51" s="13"/>
      <c r="F51" s="13"/>
      <c r="G51" s="14"/>
    </row>
    <row r="52" spans="2:19" x14ac:dyDescent="0.2">
      <c r="B52" s="3"/>
      <c r="C52" s="27" t="s">
        <v>50</v>
      </c>
    </row>
    <row r="53" spans="2:19" x14ac:dyDescent="0.2">
      <c r="B53" s="3"/>
      <c r="C53" s="3"/>
      <c r="S53" s="5"/>
    </row>
    <row r="54" spans="2:19" x14ac:dyDescent="0.2">
      <c r="B54" s="3"/>
      <c r="C54" s="3" t="s">
        <v>31</v>
      </c>
      <c r="G54" s="14" t="s">
        <v>54</v>
      </c>
      <c r="M54" s="5">
        <v>355815</v>
      </c>
    </row>
    <row r="55" spans="2:19" x14ac:dyDescent="0.2">
      <c r="B55" s="3"/>
      <c r="C55" s="3"/>
      <c r="G55" s="14" t="s">
        <v>55</v>
      </c>
      <c r="M55" s="5">
        <v>0</v>
      </c>
    </row>
    <row r="56" spans="2:19" x14ac:dyDescent="0.2">
      <c r="B56" s="3"/>
      <c r="C56" s="3"/>
      <c r="M56" s="9"/>
      <c r="O56" s="5">
        <f>M54+M55</f>
        <v>355815</v>
      </c>
    </row>
    <row r="57" spans="2:19" x14ac:dyDescent="0.2">
      <c r="B57" s="3"/>
      <c r="C57" s="3"/>
      <c r="M57" s="8"/>
    </row>
    <row r="58" spans="2:19" x14ac:dyDescent="0.2">
      <c r="B58" s="3"/>
      <c r="C58" s="3"/>
      <c r="G58" s="14" t="s">
        <v>56</v>
      </c>
      <c r="M58" s="5">
        <v>53583</v>
      </c>
    </row>
    <row r="59" spans="2:19" x14ac:dyDescent="0.2">
      <c r="B59" s="3"/>
      <c r="C59" s="3"/>
      <c r="G59" s="14" t="s">
        <v>57</v>
      </c>
      <c r="M59" s="6">
        <v>11848</v>
      </c>
    </row>
    <row r="60" spans="2:19" x14ac:dyDescent="0.2">
      <c r="B60" s="3"/>
      <c r="C60" s="3"/>
      <c r="O60" s="8">
        <f>M58+M59</f>
        <v>65431</v>
      </c>
    </row>
    <row r="61" spans="2:19" ht="13.5" thickBot="1" x14ac:dyDescent="0.25">
      <c r="B61" s="3"/>
      <c r="C61" s="3"/>
      <c r="G61" s="14" t="s">
        <v>58</v>
      </c>
      <c r="O61" s="7">
        <f>O56-O60</f>
        <v>290384</v>
      </c>
    </row>
    <row r="62" spans="2:19" ht="13.5" thickTop="1" x14ac:dyDescent="0.2">
      <c r="B62" s="3"/>
      <c r="C62" s="3"/>
      <c r="O62" s="8"/>
    </row>
    <row r="63" spans="2:19" x14ac:dyDescent="0.2">
      <c r="B63" s="3"/>
      <c r="C63" s="3"/>
      <c r="O63" s="8"/>
    </row>
    <row r="64" spans="2:19" x14ac:dyDescent="0.2">
      <c r="B64" s="3"/>
      <c r="C64" s="3"/>
      <c r="O64" s="8"/>
    </row>
    <row r="65" spans="2:15" x14ac:dyDescent="0.2">
      <c r="B65" s="3"/>
      <c r="C65" s="3"/>
      <c r="O65" s="8"/>
    </row>
    <row r="66" spans="2:15" x14ac:dyDescent="0.2">
      <c r="B66" s="3"/>
      <c r="C66" s="3"/>
      <c r="O66" s="8"/>
    </row>
    <row r="67" spans="2:15" x14ac:dyDescent="0.2">
      <c r="B67" s="3"/>
      <c r="C67" s="3"/>
      <c r="O67" s="8"/>
    </row>
    <row r="68" spans="2:15" x14ac:dyDescent="0.2">
      <c r="B68" s="3"/>
      <c r="C68" s="3"/>
      <c r="O68" s="8"/>
    </row>
    <row r="69" spans="2:15" x14ac:dyDescent="0.2">
      <c r="B69" s="3"/>
      <c r="C69" s="3"/>
      <c r="O69" s="8"/>
    </row>
    <row r="70" spans="2:15" x14ac:dyDescent="0.2">
      <c r="B70" s="3"/>
      <c r="C70" s="3"/>
      <c r="O70" s="8"/>
    </row>
    <row r="71" spans="2:15" x14ac:dyDescent="0.2">
      <c r="B71" s="3"/>
      <c r="C71" s="3"/>
      <c r="O71" s="8"/>
    </row>
    <row r="72" spans="2:15" x14ac:dyDescent="0.2">
      <c r="B72" s="3"/>
      <c r="C72" s="3"/>
      <c r="O72" s="8"/>
    </row>
    <row r="73" spans="2:15" x14ac:dyDescent="0.2">
      <c r="B73" s="3"/>
      <c r="C73" s="3"/>
      <c r="O73" s="8"/>
    </row>
    <row r="74" spans="2:15" x14ac:dyDescent="0.2">
      <c r="B74" s="31" t="s">
        <v>59</v>
      </c>
      <c r="C74" s="1"/>
      <c r="D74" s="1"/>
      <c r="E74" s="6"/>
      <c r="F74" s="1"/>
      <c r="G74" s="6"/>
      <c r="J74" t="s">
        <v>0</v>
      </c>
      <c r="O74" s="8"/>
    </row>
    <row r="75" spans="2:15" x14ac:dyDescent="0.2">
      <c r="O75" s="8"/>
    </row>
    <row r="76" spans="2:15" x14ac:dyDescent="0.2">
      <c r="B76" s="12" t="s">
        <v>41</v>
      </c>
      <c r="C76" s="12"/>
      <c r="D76" s="12"/>
    </row>
    <row r="77" spans="2:15" x14ac:dyDescent="0.2">
      <c r="B77" s="3"/>
      <c r="C77" s="3"/>
      <c r="O77" s="8"/>
    </row>
    <row r="78" spans="2:15" x14ac:dyDescent="0.2">
      <c r="B78" s="3"/>
      <c r="C78" s="3"/>
      <c r="O78" s="8"/>
    </row>
    <row r="79" spans="2:15" x14ac:dyDescent="0.2">
      <c r="B79" t="s">
        <v>26</v>
      </c>
      <c r="C79" t="s">
        <v>32</v>
      </c>
    </row>
    <row r="80" spans="2:15" x14ac:dyDescent="0.2">
      <c r="C80" s="24" t="s">
        <v>37</v>
      </c>
    </row>
    <row r="82" spans="2:15" x14ac:dyDescent="0.2">
      <c r="C82" s="3" t="s">
        <v>31</v>
      </c>
      <c r="G82" s="14" t="s">
        <v>54</v>
      </c>
      <c r="M82" s="5">
        <f>111439-111439+6042</f>
        <v>6042</v>
      </c>
    </row>
    <row r="83" spans="2:15" x14ac:dyDescent="0.2">
      <c r="C83" s="3"/>
      <c r="G83" s="14" t="s">
        <v>55</v>
      </c>
      <c r="M83" s="5">
        <v>0</v>
      </c>
    </row>
    <row r="84" spans="2:15" x14ac:dyDescent="0.2">
      <c r="C84" s="3"/>
      <c r="M84" s="9"/>
      <c r="O84" s="5">
        <f>M82+M83</f>
        <v>6042</v>
      </c>
    </row>
    <row r="85" spans="2:15" x14ac:dyDescent="0.2">
      <c r="C85" s="3"/>
      <c r="M85" s="8"/>
    </row>
    <row r="86" spans="2:15" x14ac:dyDescent="0.2">
      <c r="C86" s="3"/>
      <c r="G86" s="14" t="s">
        <v>56</v>
      </c>
      <c r="M86" s="5">
        <v>1812</v>
      </c>
    </row>
    <row r="87" spans="2:15" x14ac:dyDescent="0.2">
      <c r="C87" s="3"/>
      <c r="G87" s="14" t="s">
        <v>57</v>
      </c>
      <c r="M87" s="6">
        <v>604</v>
      </c>
    </row>
    <row r="88" spans="2:15" x14ac:dyDescent="0.2">
      <c r="C88" s="3"/>
      <c r="O88" s="8">
        <f>M86+M87</f>
        <v>2416</v>
      </c>
    </row>
    <row r="89" spans="2:15" ht="13.5" thickBot="1" x14ac:dyDescent="0.25">
      <c r="C89" s="3"/>
      <c r="G89" s="14" t="s">
        <v>58</v>
      </c>
      <c r="O89" s="7">
        <f>O84-O88</f>
        <v>3626</v>
      </c>
    </row>
    <row r="90" spans="2:15" ht="13.5" thickTop="1" x14ac:dyDescent="0.2">
      <c r="C90" s="3"/>
      <c r="O90" s="8"/>
    </row>
    <row r="92" spans="2:15" x14ac:dyDescent="0.2">
      <c r="B92" s="12" t="s">
        <v>14</v>
      </c>
    </row>
    <row r="93" spans="2:15" x14ac:dyDescent="0.2">
      <c r="B93" s="13" t="s">
        <v>60</v>
      </c>
    </row>
    <row r="95" spans="2:15" x14ac:dyDescent="0.2">
      <c r="B95" s="12" t="s">
        <v>28</v>
      </c>
    </row>
    <row r="96" spans="2:15" x14ac:dyDescent="0.2">
      <c r="B96" s="13" t="s">
        <v>63</v>
      </c>
    </row>
    <row r="97" spans="2:15" x14ac:dyDescent="0.2">
      <c r="B97" s="13"/>
    </row>
    <row r="106" spans="2:15" x14ac:dyDescent="0.2">
      <c r="B106" s="13" t="s">
        <v>61</v>
      </c>
      <c r="E106"/>
      <c r="G106"/>
      <c r="J106" t="s">
        <v>0</v>
      </c>
      <c r="L106"/>
      <c r="M106"/>
      <c r="O106"/>
    </row>
    <row r="107" spans="2:15" x14ac:dyDescent="0.2">
      <c r="B107" s="15"/>
      <c r="C107" s="15"/>
      <c r="D107" s="12"/>
      <c r="F107" s="12"/>
    </row>
    <row r="108" spans="2:15" x14ac:dyDescent="0.2">
      <c r="B108" s="12" t="s">
        <v>19</v>
      </c>
      <c r="C108" s="12"/>
      <c r="D108" s="12"/>
    </row>
    <row r="109" spans="2:15" x14ac:dyDescent="0.2">
      <c r="B109" s="13" t="s">
        <v>62</v>
      </c>
    </row>
    <row r="111" spans="2:15" x14ac:dyDescent="0.2">
      <c r="B111" s="12" t="s">
        <v>22</v>
      </c>
      <c r="C111" s="12"/>
      <c r="D111" s="12"/>
    </row>
    <row r="112" spans="2:15" x14ac:dyDescent="0.2">
      <c r="B112" t="s">
        <v>30</v>
      </c>
    </row>
    <row r="113" spans="2:7" x14ac:dyDescent="0.2">
      <c r="B113" s="13" t="s">
        <v>64</v>
      </c>
    </row>
    <row r="115" spans="2:7" x14ac:dyDescent="0.2">
      <c r="B115" s="12" t="s">
        <v>5</v>
      </c>
      <c r="C115" s="12"/>
      <c r="D115" s="12"/>
    </row>
    <row r="116" spans="2:7" x14ac:dyDescent="0.2">
      <c r="B116" s="12" t="s">
        <v>46</v>
      </c>
      <c r="C116" s="12"/>
      <c r="D116" s="12"/>
    </row>
    <row r="117" spans="2:7" x14ac:dyDescent="0.2">
      <c r="B117" t="s">
        <v>42</v>
      </c>
    </row>
    <row r="118" spans="2:7" x14ac:dyDescent="0.2">
      <c r="B118" s="13" t="s">
        <v>65</v>
      </c>
    </row>
    <row r="119" spans="2:7" x14ac:dyDescent="0.2">
      <c r="B119" s="13" t="s">
        <v>73</v>
      </c>
    </row>
    <row r="121" spans="2:7" x14ac:dyDescent="0.2">
      <c r="B121" s="12" t="s">
        <v>47</v>
      </c>
      <c r="C121" s="12"/>
      <c r="D121" s="12"/>
      <c r="E121" s="20"/>
      <c r="F121" s="12"/>
      <c r="G121" s="20"/>
    </row>
    <row r="122" spans="2:7" x14ac:dyDescent="0.2">
      <c r="B122" s="13" t="s">
        <v>74</v>
      </c>
    </row>
    <row r="123" spans="2:7" x14ac:dyDescent="0.2">
      <c r="B123" s="13" t="s">
        <v>75</v>
      </c>
    </row>
    <row r="125" spans="2:7" x14ac:dyDescent="0.2">
      <c r="B125" s="12" t="s">
        <v>6</v>
      </c>
    </row>
    <row r="127" spans="2:7" x14ac:dyDescent="0.2">
      <c r="B127" s="12" t="s">
        <v>48</v>
      </c>
    </row>
    <row r="128" spans="2:7" x14ac:dyDescent="0.2">
      <c r="B128" s="13" t="s">
        <v>66</v>
      </c>
    </row>
    <row r="130" spans="1:9" x14ac:dyDescent="0.2">
      <c r="B130" s="12" t="s">
        <v>15</v>
      </c>
    </row>
    <row r="131" spans="1:9" x14ac:dyDescent="0.2">
      <c r="B131" t="s">
        <v>67</v>
      </c>
    </row>
    <row r="133" spans="1:9" x14ac:dyDescent="0.2">
      <c r="B133" s="22" t="s">
        <v>23</v>
      </c>
    </row>
    <row r="134" spans="1:9" x14ac:dyDescent="0.2">
      <c r="B134" s="13" t="s">
        <v>68</v>
      </c>
    </row>
    <row r="136" spans="1:9" x14ac:dyDescent="0.2">
      <c r="B136" s="12" t="s">
        <v>40</v>
      </c>
      <c r="C136" s="12"/>
      <c r="D136" s="12"/>
      <c r="E136" s="20"/>
    </row>
    <row r="137" spans="1:9" x14ac:dyDescent="0.2">
      <c r="B137" s="13" t="s">
        <v>70</v>
      </c>
    </row>
    <row r="138" spans="1:9" x14ac:dyDescent="0.2">
      <c r="B138" s="13"/>
    </row>
    <row r="140" spans="1:9" x14ac:dyDescent="0.2">
      <c r="B140" s="4" t="s">
        <v>69</v>
      </c>
    </row>
    <row r="141" spans="1:9" x14ac:dyDescent="0.2">
      <c r="C141" s="4"/>
    </row>
    <row r="142" spans="1:9" x14ac:dyDescent="0.2">
      <c r="D142" s="30" t="s">
        <v>76</v>
      </c>
      <c r="E142"/>
      <c r="I142" s="5"/>
    </row>
    <row r="143" spans="1:9" ht="15.75" x14ac:dyDescent="0.25">
      <c r="A143" s="21"/>
      <c r="B143" s="32"/>
      <c r="C143" s="30"/>
      <c r="E143"/>
      <c r="I143" s="5"/>
    </row>
    <row r="144" spans="1:9" x14ac:dyDescent="0.2">
      <c r="C144" s="33"/>
      <c r="D144" s="33" t="s">
        <v>77</v>
      </c>
      <c r="E144" s="33"/>
      <c r="I144" s="5"/>
    </row>
    <row r="145" spans="2:15" x14ac:dyDescent="0.2">
      <c r="D145" s="4" t="s">
        <v>78</v>
      </c>
      <c r="E145"/>
      <c r="I145" s="5"/>
      <c r="L145"/>
      <c r="M145"/>
      <c r="O145"/>
    </row>
    <row r="146" spans="2:15" ht="15.75" x14ac:dyDescent="0.25">
      <c r="B146" s="21"/>
      <c r="E146"/>
      <c r="G146" s="6"/>
      <c r="H146" s="1" t="s">
        <v>3</v>
      </c>
      <c r="I146" s="6"/>
      <c r="L146"/>
      <c r="M146"/>
      <c r="O146"/>
    </row>
    <row r="147" spans="2:15" x14ac:dyDescent="0.2">
      <c r="E147"/>
      <c r="G147" s="34">
        <v>2014</v>
      </c>
      <c r="H147" s="3"/>
      <c r="I147" s="34">
        <v>2013</v>
      </c>
      <c r="L147"/>
      <c r="M147"/>
      <c r="O147"/>
    </row>
    <row r="148" spans="2:15" x14ac:dyDescent="0.2">
      <c r="B148" s="2" t="s">
        <v>79</v>
      </c>
      <c r="E148"/>
      <c r="I148" s="5"/>
      <c r="L148"/>
      <c r="M148"/>
      <c r="O148"/>
    </row>
    <row r="149" spans="2:15" x14ac:dyDescent="0.2">
      <c r="E149"/>
      <c r="I149" s="5"/>
      <c r="L149"/>
      <c r="M149"/>
      <c r="O149"/>
    </row>
    <row r="150" spans="2:15" x14ac:dyDescent="0.2">
      <c r="B150" s="35" t="s">
        <v>80</v>
      </c>
      <c r="C150" s="35"/>
      <c r="E150"/>
      <c r="I150" s="5"/>
      <c r="L150"/>
      <c r="M150"/>
      <c r="O150"/>
    </row>
    <row r="151" spans="2:15" x14ac:dyDescent="0.2">
      <c r="B151" t="s">
        <v>81</v>
      </c>
      <c r="E151"/>
      <c r="G151" s="14">
        <f>20240-1240</f>
        <v>19000</v>
      </c>
      <c r="H151" t="s">
        <v>82</v>
      </c>
      <c r="I151" s="5">
        <v>18862</v>
      </c>
      <c r="L151"/>
      <c r="M151"/>
      <c r="O151"/>
    </row>
    <row r="152" spans="2:15" x14ac:dyDescent="0.2">
      <c r="B152" t="s">
        <v>83</v>
      </c>
      <c r="E152"/>
      <c r="G152" s="5">
        <v>5500</v>
      </c>
      <c r="I152" s="5">
        <v>5500</v>
      </c>
      <c r="L152"/>
      <c r="M152"/>
      <c r="O152"/>
    </row>
    <row r="153" spans="2:15" x14ac:dyDescent="0.2">
      <c r="B153" t="s">
        <v>84</v>
      </c>
      <c r="E153"/>
      <c r="G153" s="14">
        <f>19008+1240</f>
        <v>20248</v>
      </c>
      <c r="H153" t="s">
        <v>82</v>
      </c>
      <c r="I153" s="5">
        <v>20386</v>
      </c>
      <c r="L153"/>
      <c r="M153"/>
      <c r="O153"/>
    </row>
    <row r="154" spans="2:15" x14ac:dyDescent="0.2">
      <c r="B154" t="s">
        <v>85</v>
      </c>
      <c r="E154"/>
      <c r="G154" s="5">
        <v>863</v>
      </c>
      <c r="I154" s="5">
        <v>187</v>
      </c>
      <c r="L154"/>
      <c r="M154"/>
      <c r="O154"/>
    </row>
    <row r="155" spans="2:15" ht="13.5" thickBot="1" x14ac:dyDescent="0.25">
      <c r="B155" t="s">
        <v>86</v>
      </c>
      <c r="E155"/>
      <c r="G155" s="7">
        <f>SUM(G151:G154)</f>
        <v>45611</v>
      </c>
      <c r="I155" s="7">
        <f>SUM(I151:I154)</f>
        <v>44935</v>
      </c>
      <c r="L155"/>
      <c r="M155"/>
      <c r="O155"/>
    </row>
    <row r="156" spans="2:15" ht="13.5" thickTop="1" x14ac:dyDescent="0.2">
      <c r="E156"/>
      <c r="I156" s="5"/>
      <c r="L156"/>
      <c r="M156"/>
      <c r="O156"/>
    </row>
    <row r="157" spans="2:15" x14ac:dyDescent="0.2">
      <c r="B157" t="s">
        <v>87</v>
      </c>
      <c r="E157"/>
      <c r="G157" s="5">
        <v>135</v>
      </c>
      <c r="I157" s="5">
        <v>393</v>
      </c>
      <c r="L157"/>
      <c r="M157"/>
      <c r="O157"/>
    </row>
    <row r="158" spans="2:15" x14ac:dyDescent="0.2">
      <c r="B158" t="s">
        <v>88</v>
      </c>
      <c r="E158"/>
      <c r="G158" s="5">
        <f>2026+2</f>
        <v>2028</v>
      </c>
      <c r="I158" s="5">
        <v>1</v>
      </c>
      <c r="L158"/>
      <c r="M158"/>
      <c r="O158"/>
    </row>
    <row r="159" spans="2:15" x14ac:dyDescent="0.2">
      <c r="E159"/>
      <c r="I159" s="5"/>
      <c r="L159"/>
      <c r="M159"/>
      <c r="O159"/>
    </row>
    <row r="160" spans="2:15" ht="13.5" thickBot="1" x14ac:dyDescent="0.25">
      <c r="B160" t="s">
        <v>89</v>
      </c>
      <c r="E160"/>
      <c r="G160" s="7">
        <f>SUM(G155:G159)</f>
        <v>47774</v>
      </c>
      <c r="I160" s="7">
        <f>SUM(I155:I159)</f>
        <v>45329</v>
      </c>
      <c r="L160"/>
      <c r="M160"/>
      <c r="O160"/>
    </row>
    <row r="161" spans="2:15" ht="13.5" thickTop="1" x14ac:dyDescent="0.2">
      <c r="E161"/>
      <c r="I161" s="5"/>
      <c r="L161"/>
      <c r="M161"/>
      <c r="O161"/>
    </row>
    <row r="162" spans="2:15" x14ac:dyDescent="0.2">
      <c r="B162" s="2" t="s">
        <v>90</v>
      </c>
      <c r="E162"/>
      <c r="I162" s="5"/>
      <c r="L162"/>
      <c r="M162"/>
      <c r="O162"/>
    </row>
    <row r="163" spans="2:15" x14ac:dyDescent="0.2">
      <c r="E163"/>
      <c r="I163" s="5"/>
      <c r="L163"/>
      <c r="M163"/>
      <c r="O163"/>
    </row>
    <row r="164" spans="2:15" x14ac:dyDescent="0.2">
      <c r="B164" s="35" t="s">
        <v>91</v>
      </c>
      <c r="C164" s="35"/>
      <c r="E164"/>
      <c r="I164" s="5"/>
      <c r="L164"/>
      <c r="M164"/>
      <c r="O164"/>
    </row>
    <row r="165" spans="2:15" x14ac:dyDescent="0.2">
      <c r="B165" t="s">
        <v>92</v>
      </c>
      <c r="E165"/>
      <c r="G165" s="5">
        <v>9049</v>
      </c>
      <c r="I165" s="5">
        <f>11050</f>
        <v>11050</v>
      </c>
      <c r="L165"/>
      <c r="M165"/>
      <c r="O165"/>
    </row>
    <row r="166" spans="2:15" x14ac:dyDescent="0.2">
      <c r="B166" t="s">
        <v>93</v>
      </c>
      <c r="E166"/>
      <c r="G166" s="5">
        <v>3039</v>
      </c>
      <c r="I166" s="5">
        <f>3261-1</f>
        <v>3260</v>
      </c>
      <c r="L166"/>
      <c r="M166"/>
      <c r="O166"/>
    </row>
    <row r="167" spans="2:15" x14ac:dyDescent="0.2">
      <c r="B167" t="s">
        <v>94</v>
      </c>
      <c r="E167"/>
      <c r="G167" s="5">
        <f>682.66+4745.66</f>
        <v>5428.32</v>
      </c>
      <c r="H167" s="5"/>
      <c r="I167" s="5">
        <v>4796</v>
      </c>
      <c r="L167"/>
      <c r="M167"/>
      <c r="O167"/>
    </row>
    <row r="168" spans="2:15" x14ac:dyDescent="0.2">
      <c r="B168" t="s">
        <v>95</v>
      </c>
      <c r="E168"/>
      <c r="G168" s="5">
        <v>1725</v>
      </c>
      <c r="I168" s="5">
        <v>1564</v>
      </c>
      <c r="L168"/>
      <c r="M168"/>
      <c r="O168"/>
    </row>
    <row r="169" spans="2:15" x14ac:dyDescent="0.2">
      <c r="B169" t="s">
        <v>39</v>
      </c>
      <c r="E169"/>
      <c r="G169" s="5">
        <v>3500</v>
      </c>
      <c r="I169" s="5">
        <v>3500</v>
      </c>
      <c r="L169"/>
      <c r="M169"/>
      <c r="O169"/>
    </row>
    <row r="170" spans="2:15" ht="13.5" thickBot="1" x14ac:dyDescent="0.25">
      <c r="B170" t="s">
        <v>96</v>
      </c>
      <c r="E170"/>
      <c r="G170" s="7">
        <f>SUM(G165:G169)</f>
        <v>22741.32</v>
      </c>
      <c r="I170" s="7">
        <f>SUM(I165:I169)</f>
        <v>24170</v>
      </c>
      <c r="L170"/>
      <c r="M170"/>
      <c r="O170"/>
    </row>
    <row r="171" spans="2:15" ht="13.5" thickTop="1" x14ac:dyDescent="0.2">
      <c r="E171"/>
      <c r="I171" s="5"/>
      <c r="L171"/>
      <c r="M171"/>
      <c r="O171"/>
    </row>
    <row r="172" spans="2:15" x14ac:dyDescent="0.2">
      <c r="B172" s="35" t="s">
        <v>97</v>
      </c>
      <c r="C172" s="35"/>
      <c r="E172"/>
      <c r="I172" s="5"/>
      <c r="L172"/>
      <c r="M172"/>
      <c r="O172"/>
    </row>
    <row r="173" spans="2:15" x14ac:dyDescent="0.2">
      <c r="B173" t="s">
        <v>98</v>
      </c>
      <c r="C173" s="35"/>
      <c r="E173"/>
      <c r="G173" s="5">
        <v>11848</v>
      </c>
      <c r="I173" s="5">
        <v>11785</v>
      </c>
      <c r="L173"/>
      <c r="M173"/>
      <c r="O173"/>
    </row>
    <row r="174" spans="2:15" x14ac:dyDescent="0.2">
      <c r="B174" s="35" t="s">
        <v>99</v>
      </c>
      <c r="C174" s="35"/>
      <c r="E174"/>
      <c r="G174" s="5">
        <v>604</v>
      </c>
      <c r="I174" s="5">
        <v>604</v>
      </c>
      <c r="L174"/>
      <c r="M174"/>
      <c r="O174"/>
    </row>
    <row r="175" spans="2:15" ht="13.5" thickBot="1" x14ac:dyDescent="0.25">
      <c r="B175" t="s">
        <v>100</v>
      </c>
      <c r="E175"/>
      <c r="G175" s="7">
        <f>G173+G174</f>
        <v>12452</v>
      </c>
      <c r="H175" s="3"/>
      <c r="I175" s="7">
        <f>I173+I174</f>
        <v>12389</v>
      </c>
      <c r="L175"/>
      <c r="M175"/>
      <c r="O175"/>
    </row>
    <row r="176" spans="2:15" ht="13.5" thickTop="1" x14ac:dyDescent="0.2">
      <c r="E176"/>
      <c r="I176" s="5"/>
      <c r="L176"/>
      <c r="M176"/>
      <c r="O176"/>
    </row>
    <row r="177" spans="2:15" x14ac:dyDescent="0.2">
      <c r="B177" s="35" t="s">
        <v>101</v>
      </c>
      <c r="C177" s="35"/>
      <c r="E177"/>
      <c r="I177" s="5"/>
      <c r="L177"/>
      <c r="M177"/>
      <c r="O177"/>
    </row>
    <row r="178" spans="2:15" x14ac:dyDescent="0.2">
      <c r="B178" t="s">
        <v>102</v>
      </c>
      <c r="E178"/>
      <c r="I178" s="5">
        <v>0</v>
      </c>
      <c r="L178"/>
      <c r="M178"/>
      <c r="O178"/>
    </row>
    <row r="179" spans="2:15" x14ac:dyDescent="0.2">
      <c r="B179" t="s">
        <v>103</v>
      </c>
      <c r="E179"/>
      <c r="G179" s="5">
        <f>7.17+248</f>
        <v>255.17</v>
      </c>
      <c r="H179" s="5"/>
      <c r="I179" s="5">
        <v>284</v>
      </c>
      <c r="L179"/>
      <c r="M179"/>
      <c r="O179"/>
    </row>
    <row r="180" spans="2:15" x14ac:dyDescent="0.2">
      <c r="B180" t="s">
        <v>104</v>
      </c>
      <c r="E180"/>
      <c r="G180" s="14">
        <v>142</v>
      </c>
      <c r="I180" s="5">
        <v>96</v>
      </c>
      <c r="L180"/>
      <c r="M180"/>
      <c r="O180"/>
    </row>
    <row r="181" spans="2:15" x14ac:dyDescent="0.2">
      <c r="B181" t="s">
        <v>105</v>
      </c>
      <c r="E181"/>
      <c r="G181" s="5">
        <v>1500</v>
      </c>
      <c r="I181" s="5">
        <v>1500</v>
      </c>
      <c r="L181"/>
      <c r="M181"/>
      <c r="O181"/>
    </row>
    <row r="182" spans="2:15" x14ac:dyDescent="0.2">
      <c r="B182" t="s">
        <v>106</v>
      </c>
      <c r="E182"/>
      <c r="G182" s="5">
        <f>432.74+915.1+875.21+99</f>
        <v>2322.0500000000002</v>
      </c>
      <c r="H182" s="5"/>
      <c r="I182" s="5">
        <v>1965</v>
      </c>
      <c r="L182"/>
      <c r="M182"/>
      <c r="O182"/>
    </row>
    <row r="183" spans="2:15" x14ac:dyDescent="0.2">
      <c r="B183" t="s">
        <v>107</v>
      </c>
      <c r="E183"/>
      <c r="G183" s="5">
        <v>424</v>
      </c>
      <c r="H183" s="5"/>
      <c r="I183" s="5">
        <v>385</v>
      </c>
      <c r="L183"/>
      <c r="M183"/>
      <c r="O183"/>
    </row>
    <row r="184" spans="2:15" x14ac:dyDescent="0.2">
      <c r="B184" t="s">
        <v>101</v>
      </c>
      <c r="E184"/>
      <c r="G184" s="5">
        <v>136</v>
      </c>
      <c r="I184" s="5">
        <v>322</v>
      </c>
      <c r="L184"/>
      <c r="M184"/>
      <c r="O184"/>
    </row>
    <row r="185" spans="2:15" ht="13.5" thickBot="1" x14ac:dyDescent="0.25">
      <c r="B185" t="s">
        <v>108</v>
      </c>
      <c r="E185"/>
      <c r="G185" s="7">
        <f>SUM(G178:G184)</f>
        <v>4779.22</v>
      </c>
      <c r="I185" s="7">
        <f>SUM(I178:I184)</f>
        <v>4552</v>
      </c>
      <c r="L185"/>
      <c r="M185"/>
      <c r="O185"/>
    </row>
    <row r="186" spans="2:15" ht="13.5" thickTop="1" x14ac:dyDescent="0.2">
      <c r="E186"/>
      <c r="G186" s="8"/>
      <c r="I186" s="8"/>
      <c r="L186"/>
      <c r="M186"/>
      <c r="O186"/>
    </row>
    <row r="187" spans="2:15" ht="13.5" thickBot="1" x14ac:dyDescent="0.25">
      <c r="B187" t="s">
        <v>109</v>
      </c>
      <c r="E187"/>
      <c r="G187" s="18">
        <v>350</v>
      </c>
      <c r="I187" s="18">
        <v>135</v>
      </c>
      <c r="L187"/>
      <c r="M187"/>
      <c r="O187"/>
    </row>
    <row r="188" spans="2:15" ht="13.5" thickTop="1" x14ac:dyDescent="0.2">
      <c r="E188"/>
      <c r="G188" s="8"/>
      <c r="I188" s="8"/>
      <c r="L188"/>
      <c r="M188"/>
      <c r="O188"/>
    </row>
    <row r="189" spans="2:15" ht="13.5" thickBot="1" x14ac:dyDescent="0.25">
      <c r="B189" t="s">
        <v>110</v>
      </c>
      <c r="E189"/>
      <c r="G189" s="18">
        <v>4050</v>
      </c>
      <c r="I189" s="18">
        <v>0</v>
      </c>
      <c r="L189"/>
      <c r="M189"/>
      <c r="O189"/>
    </row>
    <row r="190" spans="2:15" ht="13.5" thickTop="1" x14ac:dyDescent="0.2">
      <c r="E190"/>
      <c r="G190" s="8"/>
      <c r="I190" s="8"/>
      <c r="L190"/>
      <c r="M190"/>
      <c r="O190"/>
    </row>
    <row r="191" spans="2:15" ht="13.5" thickBot="1" x14ac:dyDescent="0.25">
      <c r="B191" t="s">
        <v>111</v>
      </c>
      <c r="E191"/>
      <c r="G191" s="7">
        <f>G170+G175+G185+G187+G189</f>
        <v>44372.54</v>
      </c>
      <c r="I191" s="7">
        <f>I170+I175+I185+I187</f>
        <v>41246</v>
      </c>
      <c r="L191"/>
      <c r="M191"/>
      <c r="O191"/>
    </row>
    <row r="192" spans="2:15" ht="13.5" thickTop="1" x14ac:dyDescent="0.2">
      <c r="E192"/>
      <c r="I192" s="5"/>
      <c r="L192"/>
      <c r="M192"/>
      <c r="O192"/>
    </row>
    <row r="193" spans="1:15" ht="13.5" thickBot="1" x14ac:dyDescent="0.25">
      <c r="B193" t="s">
        <v>112</v>
      </c>
      <c r="E193"/>
      <c r="G193" s="18">
        <f>G160-G191</f>
        <v>3401.4599999999991</v>
      </c>
      <c r="I193" s="18">
        <f>I160-I191</f>
        <v>4083</v>
      </c>
      <c r="J193" s="8"/>
      <c r="L193"/>
      <c r="M193"/>
      <c r="O193"/>
    </row>
    <row r="194" spans="1:15" ht="13.5" thickTop="1" x14ac:dyDescent="0.2">
      <c r="E194"/>
      <c r="I194" s="5"/>
      <c r="L194"/>
      <c r="M194"/>
      <c r="O194"/>
    </row>
    <row r="195" spans="1:15" x14ac:dyDescent="0.2">
      <c r="B195" s="4" t="s">
        <v>113</v>
      </c>
      <c r="E195"/>
      <c r="I195" s="5"/>
      <c r="L195"/>
      <c r="M195"/>
      <c r="O195"/>
    </row>
    <row r="196" spans="1:15" x14ac:dyDescent="0.2">
      <c r="A196" s="36"/>
      <c r="E196"/>
      <c r="I196" s="5"/>
      <c r="L196"/>
      <c r="M196"/>
      <c r="O196"/>
    </row>
    <row r="197" spans="1:15" x14ac:dyDescent="0.2">
      <c r="E197"/>
      <c r="I197" s="5"/>
      <c r="L197"/>
      <c r="M197"/>
      <c r="O197"/>
    </row>
    <row r="198" spans="1:15" x14ac:dyDescent="0.2">
      <c r="E198"/>
      <c r="I198" s="5"/>
      <c r="L198"/>
      <c r="M198"/>
      <c r="O198"/>
    </row>
    <row r="199" spans="1:15" x14ac:dyDescent="0.2">
      <c r="E199"/>
      <c r="I199" s="5"/>
      <c r="L199"/>
      <c r="M199"/>
      <c r="O199"/>
    </row>
    <row r="200" spans="1:15" x14ac:dyDescent="0.2">
      <c r="E200"/>
      <c r="I200" s="5"/>
      <c r="L200"/>
      <c r="M200"/>
      <c r="O200"/>
    </row>
    <row r="201" spans="1:15" x14ac:dyDescent="0.2">
      <c r="D201" s="30" t="s">
        <v>76</v>
      </c>
      <c r="E201"/>
      <c r="I201" s="5"/>
      <c r="L201"/>
      <c r="M201"/>
      <c r="O201"/>
    </row>
    <row r="202" spans="1:15" x14ac:dyDescent="0.2">
      <c r="D202" s="30"/>
      <c r="E202"/>
      <c r="I202" s="5"/>
      <c r="L202"/>
      <c r="M202"/>
      <c r="O202"/>
    </row>
    <row r="203" spans="1:15" x14ac:dyDescent="0.2">
      <c r="E203"/>
      <c r="I203" s="5"/>
      <c r="L203"/>
      <c r="M203"/>
      <c r="O203"/>
    </row>
    <row r="204" spans="1:15" x14ac:dyDescent="0.2">
      <c r="E204"/>
      <c r="I204" s="5"/>
      <c r="L204"/>
      <c r="M204"/>
      <c r="O204"/>
    </row>
    <row r="205" spans="1:15" x14ac:dyDescent="0.2">
      <c r="E205"/>
      <c r="I205" s="5"/>
      <c r="L205"/>
      <c r="M205"/>
      <c r="O205"/>
    </row>
    <row r="206" spans="1:15" x14ac:dyDescent="0.2">
      <c r="E206"/>
      <c r="I206" s="5"/>
      <c r="L206"/>
      <c r="M206"/>
      <c r="O206"/>
    </row>
    <row r="207" spans="1:15" x14ac:dyDescent="0.2">
      <c r="A207" s="36"/>
      <c r="E207"/>
      <c r="I207" s="5"/>
      <c r="L207"/>
      <c r="M207"/>
      <c r="O207"/>
    </row>
    <row r="208" spans="1:15" x14ac:dyDescent="0.2">
      <c r="E208"/>
      <c r="I208" s="5"/>
      <c r="L208"/>
      <c r="M208"/>
      <c r="O208"/>
    </row>
    <row r="209" spans="1:15" x14ac:dyDescent="0.2">
      <c r="E209"/>
      <c r="I209" s="5"/>
      <c r="L209"/>
      <c r="M209"/>
      <c r="O209"/>
    </row>
    <row r="210" spans="1:15" x14ac:dyDescent="0.2">
      <c r="E210"/>
      <c r="I210" s="5"/>
      <c r="L210"/>
      <c r="M210"/>
      <c r="O210"/>
    </row>
    <row r="211" spans="1:15" x14ac:dyDescent="0.2">
      <c r="B211" s="13" t="s">
        <v>114</v>
      </c>
      <c r="D211" s="30"/>
      <c r="E211"/>
      <c r="I211" s="5"/>
      <c r="L211"/>
      <c r="M211"/>
      <c r="O211"/>
    </row>
    <row r="212" spans="1:15" x14ac:dyDescent="0.2">
      <c r="E212"/>
      <c r="I212" s="5"/>
      <c r="L212"/>
      <c r="M212"/>
      <c r="O212"/>
    </row>
    <row r="213" spans="1:15" x14ac:dyDescent="0.2">
      <c r="E213"/>
      <c r="I213" s="5"/>
      <c r="L213"/>
      <c r="M213"/>
      <c r="O213"/>
    </row>
    <row r="214" spans="1:15" x14ac:dyDescent="0.2">
      <c r="A214" s="36" t="s">
        <v>115</v>
      </c>
      <c r="B214" s="13" t="s">
        <v>116</v>
      </c>
      <c r="E214"/>
      <c r="I214" s="5"/>
      <c r="L214"/>
      <c r="M214"/>
      <c r="O214"/>
    </row>
    <row r="215" spans="1:15" x14ac:dyDescent="0.2">
      <c r="B215" t="s">
        <v>117</v>
      </c>
      <c r="E215"/>
      <c r="I215" s="5"/>
      <c r="L215"/>
      <c r="M215"/>
      <c r="O215"/>
    </row>
    <row r="216" spans="1:15" x14ac:dyDescent="0.2">
      <c r="E216"/>
      <c r="I216" s="5"/>
    </row>
    <row r="217" spans="1:15" x14ac:dyDescent="0.2">
      <c r="B217" s="13" t="s">
        <v>118</v>
      </c>
      <c r="E217"/>
      <c r="I217" s="5"/>
    </row>
    <row r="218" spans="1:15" x14ac:dyDescent="0.2">
      <c r="E218"/>
      <c r="I218" s="5"/>
    </row>
    <row r="219" spans="1:15" x14ac:dyDescent="0.2">
      <c r="A219" s="37"/>
      <c r="E219"/>
      <c r="I219" s="5"/>
    </row>
    <row r="220" spans="1:15" x14ac:dyDescent="0.2">
      <c r="E220"/>
      <c r="I220" s="5"/>
    </row>
    <row r="221" spans="1:15" x14ac:dyDescent="0.2">
      <c r="B221" s="1" t="s">
        <v>119</v>
      </c>
      <c r="C221" s="1"/>
      <c r="E221"/>
      <c r="I221" s="5"/>
    </row>
    <row r="222" spans="1:15" x14ac:dyDescent="0.2">
      <c r="B222" s="13" t="s">
        <v>120</v>
      </c>
      <c r="E222"/>
      <c r="I222" s="5"/>
    </row>
    <row r="223" spans="1:15" x14ac:dyDescent="0.2">
      <c r="B223" s="13" t="s">
        <v>121</v>
      </c>
      <c r="E223"/>
      <c r="I223" s="5"/>
    </row>
    <row r="224" spans="1:15" x14ac:dyDescent="0.2">
      <c r="E224"/>
      <c r="I224" s="5"/>
    </row>
    <row r="225" spans="2:9" x14ac:dyDescent="0.2">
      <c r="B225" s="31" t="s">
        <v>110</v>
      </c>
      <c r="C225" s="1"/>
      <c r="E225"/>
      <c r="I225" s="5"/>
    </row>
    <row r="226" spans="2:9" x14ac:dyDescent="0.2">
      <c r="B226" s="28" t="s">
        <v>122</v>
      </c>
      <c r="E226"/>
      <c r="I226" s="5"/>
    </row>
    <row r="227" spans="2:9" x14ac:dyDescent="0.2">
      <c r="B227" s="28" t="s">
        <v>123</v>
      </c>
      <c r="E227"/>
      <c r="I227" s="5"/>
    </row>
    <row r="228" spans="2:9" x14ac:dyDescent="0.2">
      <c r="B228" s="28" t="s">
        <v>124</v>
      </c>
      <c r="E228"/>
      <c r="I228" s="5"/>
    </row>
    <row r="229" spans="2:9" x14ac:dyDescent="0.2">
      <c r="E229"/>
      <c r="I229" s="5"/>
    </row>
  </sheetData>
  <phoneticPr fontId="2" type="noConversion"/>
  <pageMargins left="0.75" right="0.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papen</cp:lastModifiedBy>
  <cp:lastPrinted>2015-01-19T20:50:10Z</cp:lastPrinted>
  <dcterms:created xsi:type="dcterms:W3CDTF">2008-12-18T12:22:23Z</dcterms:created>
  <dcterms:modified xsi:type="dcterms:W3CDTF">2015-03-17T20:41:21Z</dcterms:modified>
</cp:coreProperties>
</file>