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jaarrekening\"/>
    </mc:Choice>
  </mc:AlternateContent>
  <xr:revisionPtr revIDLastSave="0" documentId="13_ncr:1_{3DD48558-4633-48A4-A092-7FB92775EF6B}" xr6:coauthVersionLast="47" xr6:coauthVersionMax="47" xr10:uidLastSave="{00000000-0000-0000-0000-000000000000}"/>
  <bookViews>
    <workbookView xWindow="-108" yWindow="-108" windowWidth="23256" windowHeight="12576" tabRatio="603" activeTab="1" xr2:uid="{00000000-000D-0000-FFFF-FFFF00000000}"/>
  </bookViews>
  <sheets>
    <sheet name="jaarrekening" sheetId="1" r:id="rId1"/>
    <sheet name="2022 2023" sheetId="14" r:id="rId2"/>
    <sheet name="blad 5" sheetId="8" r:id="rId3"/>
    <sheet name="blad 6" sheetId="16" r:id="rId4"/>
    <sheet name="blad 7" sheetId="10" r:id="rId5"/>
    <sheet name="blad 8" sheetId="9" r:id="rId6"/>
    <sheet name="blad 9" sheetId="11" r:id="rId7"/>
    <sheet name="Blad1" sheetId="15" r:id="rId8"/>
    <sheet name="9" sheetId="12" r:id="rId9"/>
    <sheet name="Blad4" sheetId="17" r:id="rId10"/>
  </sheets>
  <externalReferences>
    <externalReference r:id="rId11"/>
    <externalReference r:id="rId12"/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4" l="1"/>
  <c r="B7" i="14"/>
  <c r="B35" i="14"/>
  <c r="B32" i="14" l="1"/>
  <c r="B37" i="14"/>
  <c r="B36" i="14"/>
  <c r="B34" i="14"/>
  <c r="B33" i="14"/>
  <c r="B31" i="14"/>
  <c r="B30" i="14"/>
  <c r="B29" i="14"/>
  <c r="B28" i="14"/>
  <c r="B27" i="14"/>
  <c r="B26" i="14"/>
  <c r="B41" i="14" l="1"/>
  <c r="B22" i="14"/>
  <c r="P13" i="1"/>
  <c r="K28" i="1"/>
  <c r="J28" i="1"/>
  <c r="H28" i="1"/>
  <c r="E28" i="1"/>
  <c r="B42" i="14" l="1"/>
  <c r="B43" i="14" s="1"/>
  <c r="P59" i="1"/>
  <c r="O59" i="1"/>
  <c r="N59" i="1"/>
  <c r="O38" i="1"/>
  <c r="O62" i="1" s="1"/>
  <c r="O65" i="1" s="1"/>
  <c r="O67" i="1" s="1"/>
  <c r="N38" i="1"/>
  <c r="O13" i="1"/>
  <c r="N13" i="1"/>
  <c r="Q57" i="1"/>
  <c r="Q56" i="1"/>
  <c r="Q55" i="1"/>
  <c r="Q53" i="1"/>
  <c r="Q52" i="1"/>
  <c r="Q50" i="1"/>
  <c r="Q49" i="1"/>
  <c r="Q36" i="1"/>
  <c r="Q35" i="1"/>
  <c r="Q34" i="1"/>
  <c r="Q33" i="1"/>
  <c r="Q32" i="1"/>
  <c r="Q31" i="1"/>
  <c r="Q30" i="1"/>
  <c r="N62" i="1" l="1"/>
  <c r="N65" i="1" s="1"/>
  <c r="N67" i="1" s="1"/>
  <c r="B10" i="14"/>
  <c r="B12" i="14" s="1"/>
  <c r="M51" i="1"/>
  <c r="M48" i="1"/>
  <c r="M47" i="1"/>
  <c r="M46" i="1"/>
  <c r="M45" i="1"/>
  <c r="M44" i="1"/>
  <c r="M43" i="1"/>
  <c r="M42" i="1"/>
  <c r="M41" i="1"/>
  <c r="Q41" i="1" s="1"/>
  <c r="M29" i="1"/>
  <c r="Q29" i="1" s="1"/>
  <c r="M28" i="1"/>
  <c r="M5" i="1"/>
  <c r="M13" i="1" s="1"/>
  <c r="M38" i="1" l="1"/>
  <c r="M59" i="1"/>
  <c r="M62" i="1" l="1"/>
  <c r="M65" i="1" s="1"/>
  <c r="M67" i="1" s="1"/>
  <c r="L59" i="1" l="1"/>
  <c r="L62" i="1" s="1"/>
  <c r="L65" i="1" s="1"/>
  <c r="L67" i="1" s="1"/>
  <c r="K54" i="1" l="1"/>
  <c r="Q54" i="1" s="1"/>
  <c r="K51" i="1"/>
  <c r="Q51" i="1" s="1"/>
  <c r="K48" i="1"/>
  <c r="Q48" i="1" s="1"/>
  <c r="K47" i="1"/>
  <c r="Q47" i="1" s="1"/>
  <c r="K46" i="1"/>
  <c r="Q46" i="1" s="1"/>
  <c r="K45" i="1"/>
  <c r="Q45" i="1" s="1"/>
  <c r="K44" i="1"/>
  <c r="Q44" i="1" s="1"/>
  <c r="K43" i="1"/>
  <c r="Q43" i="1" s="1"/>
  <c r="K42" i="1"/>
  <c r="Q42" i="1" s="1"/>
  <c r="K38" i="1"/>
  <c r="K6" i="1"/>
  <c r="K5" i="1"/>
  <c r="Q59" i="1" l="1"/>
  <c r="K59" i="1"/>
  <c r="K62" i="1" s="1"/>
  <c r="K13" i="1"/>
  <c r="K65" i="1" l="1"/>
  <c r="K67" i="1" l="1"/>
  <c r="J38" i="1" l="1"/>
  <c r="J13" i="1"/>
  <c r="I6" i="1" l="1"/>
  <c r="I5" i="1" l="1"/>
  <c r="I13" i="1" s="1"/>
  <c r="I38" i="1"/>
  <c r="I59" i="1"/>
  <c r="I62" i="1" l="1"/>
  <c r="I65" i="1" s="1"/>
  <c r="I67" i="1" s="1"/>
  <c r="J59" i="1" l="1"/>
  <c r="H13" i="1"/>
  <c r="H38" i="1"/>
  <c r="F59" i="1"/>
  <c r="G38" i="1"/>
  <c r="D13" i="1"/>
  <c r="E13" i="1"/>
  <c r="D38" i="1"/>
  <c r="E38" i="1"/>
  <c r="D59" i="1"/>
  <c r="E59" i="1"/>
  <c r="G59" i="1"/>
  <c r="D65" i="1"/>
  <c r="E65" i="1"/>
  <c r="G13" i="1"/>
  <c r="H59" i="1"/>
  <c r="D67" i="1" l="1"/>
  <c r="E67" i="1"/>
  <c r="H62" i="1"/>
  <c r="H65" i="1" s="1"/>
  <c r="H67" i="1" s="1"/>
  <c r="G62" i="1"/>
  <c r="G65" i="1" s="1"/>
  <c r="G67" i="1" s="1"/>
  <c r="J62" i="1"/>
  <c r="J65" i="1" s="1"/>
  <c r="J67" i="1" s="1"/>
  <c r="G17" i="1" l="1"/>
  <c r="H17" i="1" s="1"/>
  <c r="G25" i="1" l="1"/>
  <c r="I17" i="1"/>
  <c r="J17" i="1" s="1"/>
  <c r="K17" i="1" s="1"/>
  <c r="H25" i="1"/>
  <c r="K25" i="1" l="1"/>
  <c r="L17" i="1"/>
  <c r="M17" i="1" s="1"/>
  <c r="N17" i="1" s="1"/>
  <c r="O17" i="1" s="1"/>
  <c r="I25" i="1"/>
  <c r="J25" i="1"/>
  <c r="N25" i="1" l="1"/>
  <c r="O25" i="1"/>
  <c r="M25" i="1"/>
  <c r="L25" i="1"/>
  <c r="D17" i="1" l="1"/>
  <c r="E17" i="1" l="1"/>
  <c r="E25" i="1" s="1"/>
  <c r="D25" i="1"/>
  <c r="P38" i="1" l="1"/>
  <c r="Q28" i="1"/>
  <c r="Q38" i="1" s="1"/>
  <c r="Q62" i="1" l="1"/>
  <c r="Q65" i="1" s="1"/>
  <c r="Q67" i="1" s="1"/>
  <c r="P65" i="1"/>
  <c r="P67" i="1" s="1"/>
  <c r="P25" i="1"/>
</calcChain>
</file>

<file path=xl/sharedStrings.xml><?xml version="1.0" encoding="utf-8"?>
<sst xmlns="http://schemas.openxmlformats.org/spreadsheetml/2006/main" count="93" uniqueCount="53">
  <si>
    <t>Baten</t>
  </si>
  <si>
    <t>Lasten</t>
  </si>
  <si>
    <t>Financieel overzicht Stichting '' De Snuffelschuur''</t>
  </si>
  <si>
    <t>Bestemmingsreserve</t>
  </si>
  <si>
    <t>Opbrengsten</t>
  </si>
  <si>
    <t>Huur loods</t>
  </si>
  <si>
    <t>Huishouding</t>
  </si>
  <si>
    <t>Gas en elektra</t>
  </si>
  <si>
    <t>Attenties en uitjes vrijwilligers</t>
  </si>
  <si>
    <t>Overig</t>
  </si>
  <si>
    <t>Afdracht Hervormde gemeente</t>
  </si>
  <si>
    <t>Omschrijving</t>
  </si>
  <si>
    <t>Totaal activa</t>
  </si>
  <si>
    <t>Totaal passiva</t>
  </si>
  <si>
    <t>Totaal baten</t>
  </si>
  <si>
    <t>Totaal lasten</t>
  </si>
  <si>
    <t>Bestemmingsreserve/tlv bestemmingsreserve</t>
  </si>
  <si>
    <t>Afdracht andere doelen</t>
  </si>
  <si>
    <t>Afschrijving aanhanger</t>
  </si>
  <si>
    <t>Km.vergoeding eigen vervoer</t>
  </si>
  <si>
    <t>Afschrijving bestelwagen</t>
  </si>
  <si>
    <t>Kosten bestelwagen</t>
  </si>
  <si>
    <t>jaar</t>
  </si>
  <si>
    <t>Bestelauto</t>
  </si>
  <si>
    <t>Aanhanger</t>
  </si>
  <si>
    <t>Totaal</t>
  </si>
  <si>
    <t>Resultaat tlv bestemmingsreserve</t>
  </si>
  <si>
    <t>Totaal bestemmingsreserve</t>
  </si>
  <si>
    <t>Algemene kosten</t>
  </si>
  <si>
    <t>Kas</t>
  </si>
  <si>
    <t>Verzekeringen en KVK</t>
  </si>
  <si>
    <t>koffiepotje</t>
  </si>
  <si>
    <t>Debet</t>
  </si>
  <si>
    <t>Credit</t>
  </si>
  <si>
    <t>Laptop financiële administratie</t>
  </si>
  <si>
    <t>Afschrijving Laptop</t>
  </si>
  <si>
    <t>AED</t>
  </si>
  <si>
    <t>ING</t>
  </si>
  <si>
    <t>ING spaarrekening</t>
  </si>
  <si>
    <t>oudijzer</t>
  </si>
  <si>
    <t>Afschrijving AED</t>
  </si>
  <si>
    <t>Algemene reserve</t>
  </si>
  <si>
    <t>Afschrijving Camera's</t>
  </si>
  <si>
    <t>Camera's</t>
  </si>
  <si>
    <t>Verzekeringen</t>
  </si>
  <si>
    <t>Afval</t>
  </si>
  <si>
    <t>rente</t>
  </si>
  <si>
    <t>Activa</t>
  </si>
  <si>
    <t>Passiva</t>
  </si>
  <si>
    <t>Balans per 31 december 2023</t>
  </si>
  <si>
    <t>Rekening van baten en lasten</t>
  </si>
  <si>
    <t>Rekening 2023</t>
  </si>
  <si>
    <t>Toevoegen / onttrekken Bestemmingsreserve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</si>
</sst>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/>
    <xf numFmtId="3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2" fillId="0" borderId="4" xfId="0" applyNumberFormat="1" applyFont="1" applyBorder="1"/>
    <xf numFmtId="4" fontId="0" fillId="0" borderId="1" xfId="0" applyNumberForma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3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3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7" xfId="0" applyBorder="1"/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9" fillId="0" borderId="2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9" fillId="0" borderId="5" xfId="0" applyNumberFormat="1" applyFont="1" applyBorder="1"/>
    <xf numFmtId="3" fontId="9" fillId="0" borderId="1" xfId="0" applyNumberFormat="1" applyFont="1" applyBorder="1"/>
    <xf numFmtId="3" fontId="9" fillId="0" borderId="0" xfId="0" applyNumberFormat="1" applyFont="1"/>
    <xf numFmtId="3" fontId="6" fillId="0" borderId="4" xfId="0" applyNumberFormat="1" applyFont="1" applyBorder="1" applyAlignment="1">
      <alignment horizontal="right"/>
    </xf>
    <xf numFmtId="3" fontId="0" fillId="0" borderId="0" xfId="0" applyNumberFormat="1"/>
  </cellXfs>
  <cellStyles count="1">
    <cellStyle name="Standaard" xfId="0" builtinId="0"/>
  </cellStyles>
  <dxfs count="0"/>
  <tableStyles count="1" defaultTableStyle="TableStyleMedium2" defaultPivotStyle="PivotStyleLight16">
    <tableStyle name="Invisible" pivot="0" table="0" count="0" xr9:uid="{098BC8DA-CD80-4A3D-B4C6-25A4C880D68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STANDEN/Snuffelschuur/snuffelschuur%202016/jaarreken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n%20bestanden/Snuffelschuur/snuffelschuur%202018/ov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n%20bestanden%202020/augustus%202020/Ton%20bestanden%202020/Snuffelschuur/snuffelschuur%202020/ov2020%20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nuffelschuur\ov2023.xlsx" TargetMode="External"/><Relationship Id="rId1" Type="http://schemas.openxmlformats.org/officeDocument/2006/relationships/externalLinkPath" Target="/Snuffelschuur/ov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arrekening"/>
      <sheetName val="specificaties"/>
      <sheetName val="specificatie opbrengsten"/>
      <sheetName val="spec lasten"/>
      <sheetName val="bank rekeningen"/>
      <sheetName val="ov dec"/>
      <sheetName val="grafiek"/>
      <sheetName val="grafiek 1"/>
      <sheetName val="Blad2"/>
      <sheetName val="grafiek 2"/>
      <sheetName val="Blad3"/>
      <sheetName val="grafiek 3"/>
      <sheetName val="grafiek 4"/>
      <sheetName val="grafiek 5"/>
      <sheetName val="Blad1"/>
      <sheetName val="9"/>
    </sheetNames>
    <sheetDataSet>
      <sheetData sheetId="0"/>
      <sheetData sheetId="1"/>
      <sheetData sheetId="2"/>
      <sheetData sheetId="3"/>
      <sheetData sheetId="4">
        <row r="8">
          <cell r="E8">
            <v>8826.7199999999575</v>
          </cell>
          <cell r="F8">
            <v>20119.5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arrekening"/>
      <sheetName val="specificaties"/>
      <sheetName val="specificatie opbrengsten"/>
      <sheetName val="spec lasten"/>
      <sheetName val="bank rekeningen"/>
      <sheetName val="ov dec"/>
      <sheetName val="grafiek"/>
      <sheetName val="grafiek 1"/>
      <sheetName val="Blad5"/>
      <sheetName val="Blad2"/>
      <sheetName val="grafiek 2"/>
      <sheetName val="Blad3"/>
      <sheetName val="grafiek 3"/>
      <sheetName val="grafiek 4"/>
      <sheetName val="grafiek 5"/>
      <sheetName val="Blad1"/>
      <sheetName val="9"/>
      <sheetName val="Blad4"/>
    </sheetNames>
    <sheetDataSet>
      <sheetData sheetId="0" refreshError="1"/>
      <sheetData sheetId="1" refreshError="1"/>
      <sheetData sheetId="2" refreshError="1"/>
      <sheetData sheetId="3" refreshError="1">
        <row r="22">
          <cell r="G22">
            <v>757</v>
          </cell>
        </row>
        <row r="166">
          <cell r="D166">
            <v>657.45</v>
          </cell>
          <cell r="E166">
            <v>1001.45</v>
          </cell>
          <cell r="F166">
            <v>6883.95</v>
          </cell>
          <cell r="G166">
            <v>1904.9299999999998</v>
          </cell>
          <cell r="H166">
            <v>8950.1200000000008</v>
          </cell>
          <cell r="I166">
            <v>299.35000000000002</v>
          </cell>
          <cell r="J166">
            <v>5268.65</v>
          </cell>
          <cell r="K166">
            <v>213.07999999999998</v>
          </cell>
        </row>
      </sheetData>
      <sheetData sheetId="4" refreshError="1">
        <row r="9">
          <cell r="G9">
            <v>3984.889999999999</v>
          </cell>
        </row>
        <row r="11">
          <cell r="H11">
            <v>25189.899999999998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arrekening"/>
      <sheetName val="specificaties"/>
      <sheetName val="specificatie opbrengsten"/>
      <sheetName val="spec lasten"/>
      <sheetName val="bank rekeningen"/>
      <sheetName val="ov dec"/>
      <sheetName val="extra kosten"/>
      <sheetName val="blad 1"/>
      <sheetName val="blad 3"/>
      <sheetName val="blad 4"/>
      <sheetName val="blad 5"/>
      <sheetName val="blad 6"/>
      <sheetName val="blad 7"/>
      <sheetName val="blad 8"/>
      <sheetName val="blad 9"/>
      <sheetName val="Blad1"/>
      <sheetName val="9"/>
      <sheetName val="Blad4"/>
    </sheetNames>
    <sheetDataSet>
      <sheetData sheetId="0"/>
      <sheetData sheetId="1"/>
      <sheetData sheetId="2">
        <row r="39">
          <cell r="J39">
            <v>58335.229999999996</v>
          </cell>
        </row>
        <row r="65">
          <cell r="J65">
            <v>153.9</v>
          </cell>
        </row>
      </sheetData>
      <sheetData sheetId="3">
        <row r="187">
          <cell r="C187">
            <v>28600</v>
          </cell>
          <cell r="D187">
            <v>513.4</v>
          </cell>
          <cell r="E187">
            <v>811.84</v>
          </cell>
          <cell r="F187">
            <v>1535.45</v>
          </cell>
          <cell r="G187">
            <v>4209.8599999999997</v>
          </cell>
          <cell r="H187">
            <v>1784.45</v>
          </cell>
          <cell r="I187">
            <v>341.37</v>
          </cell>
          <cell r="J187">
            <v>5197.7499999999991</v>
          </cell>
          <cell r="K187">
            <v>972.36000000000013</v>
          </cell>
        </row>
      </sheetData>
      <sheetData sheetId="4">
        <row r="10">
          <cell r="G10">
            <v>16920.95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ecificatie opbrengsten"/>
      <sheetName val="spec lasten"/>
      <sheetName val="bank rekeningen"/>
      <sheetName val="ov heden"/>
      <sheetName val="ov 2023"/>
      <sheetName val="Blad2"/>
      <sheetName val="blad 2"/>
      <sheetName val="blad 3"/>
      <sheetName val="blad 4"/>
      <sheetName val="blad 5"/>
      <sheetName val="blad 6"/>
      <sheetName val="blad 7"/>
      <sheetName val="blad 8"/>
      <sheetName val="blad 9"/>
      <sheetName val="Blad1"/>
      <sheetName val="9"/>
      <sheetName val="Blad4"/>
    </sheetNames>
    <sheetDataSet>
      <sheetData sheetId="0"/>
      <sheetData sheetId="1">
        <row r="182">
          <cell r="M182">
            <v>60000</v>
          </cell>
        </row>
        <row r="202">
          <cell r="D202">
            <v>467.33</v>
          </cell>
          <cell r="E202">
            <v>1081.32</v>
          </cell>
          <cell r="F202">
            <v>1307.55</v>
          </cell>
          <cell r="G202">
            <v>3142.45</v>
          </cell>
          <cell r="H202">
            <v>5821.0599999999986</v>
          </cell>
          <cell r="I202">
            <v>7255.27</v>
          </cell>
          <cell r="J202">
            <v>362.96200000000005</v>
          </cell>
          <cell r="L202">
            <v>1703.32</v>
          </cell>
          <cell r="N202">
            <v>9200.35</v>
          </cell>
        </row>
        <row r="208">
          <cell r="C208">
            <v>34200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P52" sqref="P52"/>
    </sheetView>
  </sheetViews>
  <sheetFormatPr defaultRowHeight="13.2" x14ac:dyDescent="0.25"/>
  <cols>
    <col min="1" max="1" width="39" style="3" customWidth="1"/>
    <col min="2" max="2" width="31.21875" style="3" customWidth="1"/>
    <col min="3" max="6" width="14.6640625" style="4" customWidth="1"/>
    <col min="7" max="13" width="14.6640625" style="9" customWidth="1"/>
    <col min="14" max="14" width="18.44140625" style="9" customWidth="1"/>
    <col min="15" max="16" width="14.6640625" style="9" customWidth="1"/>
    <col min="17" max="17" width="14.6640625" style="5" customWidth="1"/>
    <col min="18" max="18" width="17.88671875" style="2" customWidth="1"/>
    <col min="19" max="22" width="14.6640625" style="2" customWidth="1"/>
    <col min="23" max="26" width="14.6640625" customWidth="1"/>
  </cols>
  <sheetData>
    <row r="1" spans="1:18" x14ac:dyDescent="0.25">
      <c r="A1" s="3" t="s">
        <v>2</v>
      </c>
      <c r="R1" s="5"/>
    </row>
    <row r="2" spans="1:18" x14ac:dyDescent="0.25">
      <c r="A2" s="3" t="s">
        <v>11</v>
      </c>
      <c r="C2" s="6" t="s">
        <v>22</v>
      </c>
      <c r="D2" s="6" t="s">
        <v>22</v>
      </c>
      <c r="E2" s="6" t="s">
        <v>22</v>
      </c>
      <c r="F2" s="6" t="s">
        <v>22</v>
      </c>
      <c r="G2" s="6" t="s">
        <v>22</v>
      </c>
      <c r="H2" s="6" t="s">
        <v>22</v>
      </c>
      <c r="I2" s="6" t="s">
        <v>22</v>
      </c>
      <c r="J2" s="6" t="s">
        <v>22</v>
      </c>
      <c r="K2" s="14" t="s">
        <v>22</v>
      </c>
      <c r="L2" s="14" t="s">
        <v>22</v>
      </c>
      <c r="M2" s="14" t="s">
        <v>22</v>
      </c>
      <c r="N2" s="14" t="s">
        <v>22</v>
      </c>
      <c r="O2" s="14" t="s">
        <v>22</v>
      </c>
      <c r="P2" s="14" t="s">
        <v>22</v>
      </c>
      <c r="Q2" s="8" t="s">
        <v>25</v>
      </c>
      <c r="R2" s="5"/>
    </row>
    <row r="3" spans="1:18" x14ac:dyDescent="0.25">
      <c r="C3" s="20">
        <v>2010</v>
      </c>
      <c r="D3" s="20">
        <v>2011</v>
      </c>
      <c r="E3" s="20">
        <v>2012</v>
      </c>
      <c r="F3" s="21">
        <v>2013</v>
      </c>
      <c r="G3" s="21">
        <v>2014</v>
      </c>
      <c r="H3" s="21">
        <v>2015</v>
      </c>
      <c r="I3" s="21">
        <v>2016</v>
      </c>
      <c r="J3" s="21">
        <v>2017</v>
      </c>
      <c r="K3" s="13">
        <v>2018</v>
      </c>
      <c r="L3" s="13">
        <v>2019</v>
      </c>
      <c r="M3" s="13">
        <v>2020</v>
      </c>
      <c r="N3" s="15">
        <v>2021</v>
      </c>
      <c r="O3" s="15">
        <v>2022</v>
      </c>
      <c r="P3" s="15">
        <v>2023</v>
      </c>
      <c r="R3" s="5"/>
    </row>
    <row r="4" spans="1:18" x14ac:dyDescent="0.25">
      <c r="A4" s="22" t="s">
        <v>32</v>
      </c>
      <c r="B4" s="2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R4" s="5"/>
    </row>
    <row r="5" spans="1:18" x14ac:dyDescent="0.25">
      <c r="A5" s="23" t="s">
        <v>37</v>
      </c>
      <c r="B5" s="23"/>
      <c r="C5" s="11">
        <v>6352.13</v>
      </c>
      <c r="D5" s="11">
        <v>8037.09</v>
      </c>
      <c r="E5" s="11">
        <v>6195.8</v>
      </c>
      <c r="F5" s="11">
        <v>7726.3499999999913</v>
      </c>
      <c r="G5" s="17">
        <v>13055.09</v>
      </c>
      <c r="H5" s="11">
        <v>8337.06</v>
      </c>
      <c r="I5" s="11">
        <f>+'[1]bank rekeningen'!E8</f>
        <v>8826.7199999999575</v>
      </c>
      <c r="J5" s="11">
        <v>3477.11</v>
      </c>
      <c r="K5" s="11">
        <f>+'[2]bank rekeningen'!G9</f>
        <v>3984.889999999999</v>
      </c>
      <c r="L5" s="11">
        <v>2273.3000000000029</v>
      </c>
      <c r="M5" s="11">
        <f>+'[3]bank rekeningen'!G10</f>
        <v>16920.95</v>
      </c>
      <c r="N5" s="11">
        <v>49971.41</v>
      </c>
      <c r="O5" s="11">
        <v>21597.975999999995</v>
      </c>
    </row>
    <row r="6" spans="1:18" x14ac:dyDescent="0.25">
      <c r="A6" s="23" t="s">
        <v>38</v>
      </c>
      <c r="B6" s="23"/>
      <c r="C6" s="11">
        <v>1249.3699999999999</v>
      </c>
      <c r="D6" s="11">
        <v>3330.57</v>
      </c>
      <c r="E6" s="11">
        <v>12849.59</v>
      </c>
      <c r="F6" s="11">
        <v>11254.92</v>
      </c>
      <c r="G6" s="17">
        <v>11398</v>
      </c>
      <c r="H6" s="11">
        <v>20119.5</v>
      </c>
      <c r="I6" s="11">
        <f>+'[1]bank rekeningen'!F8</f>
        <v>20119.5</v>
      </c>
      <c r="J6" s="11">
        <v>25167.96</v>
      </c>
      <c r="K6" s="11">
        <f>+'[2]bank rekeningen'!H11</f>
        <v>25189.899999999998</v>
      </c>
      <c r="L6" s="11">
        <v>27196.66</v>
      </c>
      <c r="M6" s="11">
        <v>27196.66</v>
      </c>
      <c r="N6" s="11">
        <v>27196.66</v>
      </c>
      <c r="O6" s="11">
        <v>27196.66</v>
      </c>
    </row>
    <row r="7" spans="1:18" x14ac:dyDescent="0.25">
      <c r="A7" s="23" t="s">
        <v>29</v>
      </c>
      <c r="B7" s="23"/>
      <c r="C7" s="11"/>
      <c r="D7" s="11"/>
      <c r="E7" s="11"/>
      <c r="F7" s="11">
        <v>300</v>
      </c>
      <c r="G7" s="17">
        <v>300</v>
      </c>
      <c r="H7" s="11">
        <v>400</v>
      </c>
      <c r="I7" s="11">
        <v>400</v>
      </c>
      <c r="J7" s="11">
        <v>400</v>
      </c>
      <c r="K7" s="11">
        <v>400</v>
      </c>
      <c r="L7" s="11">
        <v>400</v>
      </c>
      <c r="M7" s="11">
        <v>275</v>
      </c>
      <c r="N7" s="11">
        <v>275</v>
      </c>
      <c r="O7" s="11">
        <v>275</v>
      </c>
    </row>
    <row r="8" spans="1:18" x14ac:dyDescent="0.25">
      <c r="A8" s="23" t="s">
        <v>23</v>
      </c>
      <c r="B8" s="23"/>
      <c r="C8" s="11">
        <v>8000</v>
      </c>
      <c r="D8" s="11">
        <v>6000</v>
      </c>
      <c r="E8" s="11">
        <v>4000</v>
      </c>
      <c r="F8" s="11">
        <v>2000</v>
      </c>
      <c r="G8" s="17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/>
      <c r="O8" s="11">
        <v>0</v>
      </c>
      <c r="Q8" s="16"/>
    </row>
    <row r="9" spans="1:18" x14ac:dyDescent="0.25">
      <c r="A9" s="23" t="s">
        <v>24</v>
      </c>
      <c r="B9" s="23"/>
      <c r="C9" s="11"/>
      <c r="D9" s="11">
        <v>2500</v>
      </c>
      <c r="E9" s="11">
        <v>2000</v>
      </c>
      <c r="F9" s="11">
        <v>1500</v>
      </c>
      <c r="G9" s="17">
        <v>1000</v>
      </c>
      <c r="H9" s="11">
        <v>500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/>
      <c r="O9" s="11"/>
    </row>
    <row r="10" spans="1:18" x14ac:dyDescent="0.25">
      <c r="A10" s="24" t="s">
        <v>34</v>
      </c>
      <c r="B10" s="24"/>
      <c r="C10" s="11"/>
      <c r="D10" s="11"/>
      <c r="E10" s="11"/>
      <c r="F10" s="11"/>
      <c r="G10" s="11"/>
      <c r="H10" s="11"/>
      <c r="I10" s="11"/>
      <c r="J10" s="11"/>
      <c r="K10" s="11">
        <v>0</v>
      </c>
      <c r="L10" s="11">
        <v>0</v>
      </c>
      <c r="M10" s="11">
        <v>0</v>
      </c>
      <c r="N10" s="11"/>
      <c r="O10" s="11">
        <v>0</v>
      </c>
    </row>
    <row r="11" spans="1:18" x14ac:dyDescent="0.25">
      <c r="A11" s="23" t="s">
        <v>36</v>
      </c>
      <c r="B11" s="23"/>
      <c r="C11" s="11"/>
      <c r="D11" s="11"/>
      <c r="E11" s="11"/>
      <c r="F11" s="11"/>
      <c r="G11" s="11"/>
      <c r="H11" s="11"/>
      <c r="I11" s="11"/>
      <c r="J11" s="11"/>
      <c r="K11" s="11"/>
      <c r="L11" s="11">
        <v>0</v>
      </c>
      <c r="M11" s="11"/>
      <c r="N11" s="11"/>
      <c r="O11" s="11">
        <v>0</v>
      </c>
      <c r="R11" s="5"/>
    </row>
    <row r="12" spans="1:18" x14ac:dyDescent="0.25">
      <c r="A12" s="23" t="s">
        <v>43</v>
      </c>
      <c r="B12" s="2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v>0</v>
      </c>
      <c r="R12" s="5"/>
    </row>
    <row r="13" spans="1:18" x14ac:dyDescent="0.25">
      <c r="A13" s="25" t="s">
        <v>12</v>
      </c>
      <c r="B13" s="25"/>
      <c r="C13" s="1">
        <v>15601.5</v>
      </c>
      <c r="D13" s="1">
        <f t="shared" ref="D13:E13" si="0">SUM(D5:D11)</f>
        <v>19867.66</v>
      </c>
      <c r="E13" s="1">
        <f t="shared" si="0"/>
        <v>25045.39</v>
      </c>
      <c r="F13" s="1">
        <v>22781.27</v>
      </c>
      <c r="G13" s="1">
        <f t="shared" ref="G13:J13" si="1">SUM(G5:G11)</f>
        <v>25753.09</v>
      </c>
      <c r="H13" s="1">
        <f t="shared" si="1"/>
        <v>29356.559999999998</v>
      </c>
      <c r="I13" s="1">
        <f t="shared" si="1"/>
        <v>29346.219999999958</v>
      </c>
      <c r="J13" s="1">
        <f t="shared" si="1"/>
        <v>29045.07</v>
      </c>
      <c r="K13" s="1">
        <f>SUM(K5:K11)</f>
        <v>29574.789999999997</v>
      </c>
      <c r="L13" s="1">
        <v>29869.960000000003</v>
      </c>
      <c r="M13" s="1">
        <f t="shared" ref="M13:O13" si="2">SUM(M5:M11)</f>
        <v>44392.61</v>
      </c>
      <c r="N13" s="1">
        <f t="shared" si="2"/>
        <v>77443.070000000007</v>
      </c>
      <c r="O13" s="1">
        <f t="shared" si="2"/>
        <v>49069.635999999999</v>
      </c>
      <c r="P13" s="1">
        <f>SUM(P5:P12)</f>
        <v>0</v>
      </c>
      <c r="R13" s="5"/>
    </row>
    <row r="14" spans="1:18" x14ac:dyDescent="0.25">
      <c r="A14" s="7"/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R14" s="5"/>
    </row>
    <row r="15" spans="1:18" x14ac:dyDescent="0.25">
      <c r="A15" s="7"/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R15" s="5"/>
    </row>
    <row r="16" spans="1:18" x14ac:dyDescent="0.25">
      <c r="A16" s="22" t="s">
        <v>33</v>
      </c>
      <c r="B16" s="2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R16" s="5"/>
    </row>
    <row r="17" spans="1:18" x14ac:dyDescent="0.25">
      <c r="A17" s="23" t="s">
        <v>3</v>
      </c>
      <c r="B17" s="23"/>
      <c r="C17" s="11">
        <v>14461.900000000001</v>
      </c>
      <c r="D17" s="11">
        <f t="shared" ref="D17:G17" si="3">+C17+D62</f>
        <v>19867.660000000003</v>
      </c>
      <c r="E17" s="11">
        <f t="shared" si="3"/>
        <v>25045.390000000003</v>
      </c>
      <c r="F17" s="11">
        <v>22781.27</v>
      </c>
      <c r="G17" s="11">
        <f t="shared" si="3"/>
        <v>25753.090000000007</v>
      </c>
      <c r="H17" s="11">
        <f t="shared" ref="H17:K17" si="4">+G17+H62</f>
        <v>29356.559999999994</v>
      </c>
      <c r="I17" s="11">
        <f t="shared" si="4"/>
        <v>29346.219999999983</v>
      </c>
      <c r="J17" s="11">
        <f t="shared" si="4"/>
        <v>29045.069999999989</v>
      </c>
      <c r="K17" s="11">
        <f t="shared" si="4"/>
        <v>29574.78999999999</v>
      </c>
      <c r="L17" s="11">
        <f>+K17+L62</f>
        <v>29869.960000000003</v>
      </c>
      <c r="M17" s="11">
        <f>+L17+M62</f>
        <v>44392.61</v>
      </c>
      <c r="N17" s="11">
        <f>+M17+N62</f>
        <v>77443.065999999992</v>
      </c>
      <c r="O17" s="11">
        <f>+N17-O18+O62</f>
        <v>34069.635999999984</v>
      </c>
      <c r="P17" s="11"/>
      <c r="R17" s="5"/>
    </row>
    <row r="18" spans="1:18" x14ac:dyDescent="0.25">
      <c r="A18" s="23" t="s">
        <v>41</v>
      </c>
      <c r="B18" s="23"/>
      <c r="C18" s="11">
        <v>1139.5999999999999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15000</v>
      </c>
      <c r="R18" s="5"/>
    </row>
    <row r="19" spans="1:18" x14ac:dyDescent="0.25">
      <c r="A19" s="23"/>
      <c r="B19" s="2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R19" s="5"/>
    </row>
    <row r="20" spans="1:18" x14ac:dyDescent="0.25">
      <c r="A20" s="7"/>
      <c r="B20" s="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R20" s="5"/>
    </row>
    <row r="21" spans="1:18" x14ac:dyDescent="0.25">
      <c r="A21" s="7"/>
      <c r="B21" s="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R21" s="5"/>
    </row>
    <row r="22" spans="1:18" x14ac:dyDescent="0.25">
      <c r="A22" s="7"/>
      <c r="B22" s="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R22" s="5"/>
    </row>
    <row r="23" spans="1:18" x14ac:dyDescent="0.25">
      <c r="A23" s="7"/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R23" s="5"/>
    </row>
    <row r="24" spans="1:18" x14ac:dyDescent="0.25">
      <c r="A24" s="7"/>
      <c r="B24" s="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R24" s="5"/>
    </row>
    <row r="25" spans="1:18" x14ac:dyDescent="0.25">
      <c r="A25" s="25" t="s">
        <v>13</v>
      </c>
      <c r="B25" s="25"/>
      <c r="C25" s="1">
        <v>15601.500000000002</v>
      </c>
      <c r="D25" s="1">
        <f t="shared" ref="D25:E25" si="5">SUM(D17:D24)</f>
        <v>19867.660000000003</v>
      </c>
      <c r="E25" s="1">
        <f t="shared" si="5"/>
        <v>25045.390000000003</v>
      </c>
      <c r="F25" s="1">
        <v>22781.27</v>
      </c>
      <c r="G25" s="1">
        <f t="shared" ref="G25:J25" si="6">SUM(G17:G24)</f>
        <v>25753.090000000007</v>
      </c>
      <c r="H25" s="1">
        <f t="shared" si="6"/>
        <v>29356.559999999994</v>
      </c>
      <c r="I25" s="1">
        <f t="shared" si="6"/>
        <v>29346.219999999983</v>
      </c>
      <c r="J25" s="1">
        <f t="shared" si="6"/>
        <v>29045.069999999989</v>
      </c>
      <c r="K25" s="1">
        <f>SUM(K17:K24)</f>
        <v>29574.78999999999</v>
      </c>
      <c r="L25" s="1">
        <f t="shared" ref="L25" si="7">SUM(L17:L24)</f>
        <v>29869.960000000003</v>
      </c>
      <c r="M25" s="1">
        <f t="shared" ref="M25:P25" si="8">SUM(M17:M24)</f>
        <v>44392.61</v>
      </c>
      <c r="N25" s="1">
        <f t="shared" si="8"/>
        <v>77443.065999999992</v>
      </c>
      <c r="O25" s="1">
        <f t="shared" si="8"/>
        <v>49069.635999999984</v>
      </c>
      <c r="P25" s="1">
        <f t="shared" si="8"/>
        <v>0</v>
      </c>
      <c r="R25" s="5"/>
    </row>
    <row r="26" spans="1:18" x14ac:dyDescent="0.25">
      <c r="A26" s="25"/>
      <c r="B26" s="2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R26" s="5"/>
    </row>
    <row r="27" spans="1:18" x14ac:dyDescent="0.25">
      <c r="A27" s="22" t="s">
        <v>0</v>
      </c>
      <c r="B27" s="2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R27" s="5"/>
    </row>
    <row r="28" spans="1:18" x14ac:dyDescent="0.25">
      <c r="A28" s="23" t="s">
        <v>4</v>
      </c>
      <c r="B28" s="23"/>
      <c r="C28" s="11">
        <v>117657.73</v>
      </c>
      <c r="D28" s="11">
        <v>130280.49</v>
      </c>
      <c r="E28" s="11">
        <f>133545.9+500</f>
        <v>134045.9</v>
      </c>
      <c r="F28" s="1">
        <v>126950.64</v>
      </c>
      <c r="G28" s="11">
        <v>123456.1</v>
      </c>
      <c r="H28" s="11">
        <f>129440.95+350</f>
        <v>129790.95</v>
      </c>
      <c r="I28" s="18">
        <v>118677.93</v>
      </c>
      <c r="J28" s="11">
        <f>118984.07+48.46</f>
        <v>119032.53000000001</v>
      </c>
      <c r="K28" s="11">
        <f>118586.76+21.94</f>
        <v>118608.7</v>
      </c>
      <c r="L28" s="11">
        <v>119017.72</v>
      </c>
      <c r="M28" s="11">
        <f>+'[3]specificatie opbrengsten'!J39</f>
        <v>58335.229999999996</v>
      </c>
      <c r="N28" s="11">
        <v>73782.47600000001</v>
      </c>
      <c r="O28" s="11">
        <v>113876.93</v>
      </c>
      <c r="P28" s="17"/>
      <c r="Q28" s="5">
        <f t="shared" ref="Q28:Q36" si="9">SUM(C28:P28)</f>
        <v>1483513.3259999999</v>
      </c>
      <c r="R28" s="5"/>
    </row>
    <row r="29" spans="1:18" x14ac:dyDescent="0.25">
      <c r="A29" s="23" t="s">
        <v>31</v>
      </c>
      <c r="B29" s="23"/>
      <c r="C29" s="11">
        <v>448.08</v>
      </c>
      <c r="D29" s="11">
        <v>581.20000000000005</v>
      </c>
      <c r="E29" s="11">
        <v>519.02</v>
      </c>
      <c r="F29" s="11">
        <v>405.33</v>
      </c>
      <c r="G29" s="11">
        <v>143.08000000000001</v>
      </c>
      <c r="H29" s="11">
        <v>119.5</v>
      </c>
      <c r="I29" s="11"/>
      <c r="J29" s="11">
        <v>350</v>
      </c>
      <c r="K29" s="11">
        <v>300</v>
      </c>
      <c r="L29" s="11">
        <v>510</v>
      </c>
      <c r="M29" s="11">
        <f>+'[3]specificatie opbrengsten'!J65</f>
        <v>153.9</v>
      </c>
      <c r="N29" s="11">
        <v>22.2</v>
      </c>
      <c r="O29" s="11">
        <v>186.7</v>
      </c>
      <c r="Q29" s="5">
        <f t="shared" si="9"/>
        <v>3739.0099999999998</v>
      </c>
      <c r="R29" s="5"/>
    </row>
    <row r="30" spans="1:18" x14ac:dyDescent="0.25">
      <c r="A30" s="23" t="s">
        <v>39</v>
      </c>
      <c r="B30" s="23"/>
      <c r="C30" s="11"/>
      <c r="D30" s="11"/>
      <c r="E30" s="11"/>
      <c r="F30" s="11"/>
      <c r="G30" s="11"/>
      <c r="H30" s="11"/>
      <c r="I30" s="11"/>
      <c r="J30" s="11">
        <v>478.5</v>
      </c>
      <c r="K30" s="11">
        <v>400</v>
      </c>
      <c r="L30" s="11">
        <v>250</v>
      </c>
      <c r="M30" s="11">
        <v>0</v>
      </c>
      <c r="N30" s="11">
        <v>900</v>
      </c>
      <c r="O30" s="11">
        <v>750</v>
      </c>
      <c r="Q30" s="5">
        <f t="shared" si="9"/>
        <v>2778.5</v>
      </c>
      <c r="R30" s="5"/>
    </row>
    <row r="31" spans="1:18" x14ac:dyDescent="0.25">
      <c r="A31" s="23"/>
      <c r="B31" s="23"/>
      <c r="C31" s="11"/>
      <c r="D31" s="11"/>
      <c r="E31" s="11"/>
      <c r="F31" s="11"/>
      <c r="G31" s="11"/>
      <c r="H31" s="11"/>
      <c r="I31" s="11"/>
      <c r="J31" s="11"/>
      <c r="K31" s="11"/>
      <c r="L31" s="11">
        <v>6.76</v>
      </c>
      <c r="M31" s="11"/>
      <c r="N31" s="11"/>
      <c r="O31" s="11"/>
      <c r="Q31" s="5">
        <f t="shared" si="9"/>
        <v>6.76</v>
      </c>
      <c r="R31" s="5"/>
    </row>
    <row r="32" spans="1:18" x14ac:dyDescent="0.25">
      <c r="A32" s="23"/>
      <c r="B32" s="2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Q32" s="5">
        <f t="shared" si="9"/>
        <v>0</v>
      </c>
      <c r="R32" s="5"/>
    </row>
    <row r="33" spans="1:18" x14ac:dyDescent="0.25">
      <c r="A33" s="26"/>
      <c r="B33" s="2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Q33" s="5">
        <f t="shared" si="9"/>
        <v>0</v>
      </c>
      <c r="R33" s="5"/>
    </row>
    <row r="34" spans="1:18" x14ac:dyDescent="0.25">
      <c r="A34" s="7"/>
      <c r="B34" s="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Q34" s="5">
        <f t="shared" si="9"/>
        <v>0</v>
      </c>
      <c r="R34" s="5"/>
    </row>
    <row r="35" spans="1:18" x14ac:dyDescent="0.25">
      <c r="A35" s="7"/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Q35" s="5">
        <f t="shared" si="9"/>
        <v>0</v>
      </c>
      <c r="R35" s="5"/>
    </row>
    <row r="36" spans="1:18" x14ac:dyDescent="0.25">
      <c r="A36" s="7"/>
      <c r="B36" s="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Q36" s="5">
        <f t="shared" si="9"/>
        <v>0</v>
      </c>
      <c r="R36" s="5"/>
    </row>
    <row r="37" spans="1:18" x14ac:dyDescent="0.25">
      <c r="A37" s="7"/>
      <c r="B37" s="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R37" s="5"/>
    </row>
    <row r="38" spans="1:18" x14ac:dyDescent="0.25">
      <c r="A38" s="25" t="s">
        <v>14</v>
      </c>
      <c r="B38" s="25"/>
      <c r="C38" s="1">
        <v>118105.81</v>
      </c>
      <c r="D38" s="1">
        <f t="shared" ref="D38:E38" si="10">SUM(D28:D37)</f>
        <v>130861.69</v>
      </c>
      <c r="E38" s="1">
        <f t="shared" si="10"/>
        <v>134564.91999999998</v>
      </c>
      <c r="F38" s="1">
        <v>127356.27</v>
      </c>
      <c r="G38" s="1">
        <f t="shared" ref="G38:Q38" si="11">SUM(G28:G37)</f>
        <v>123599.18000000001</v>
      </c>
      <c r="H38" s="12">
        <f t="shared" si="11"/>
        <v>129910.45</v>
      </c>
      <c r="I38" s="1">
        <f t="shared" si="11"/>
        <v>118677.93</v>
      </c>
      <c r="J38" s="1">
        <f t="shared" si="11"/>
        <v>119861.03000000001</v>
      </c>
      <c r="K38" s="1">
        <f t="shared" ref="K38" si="12">SUM(K28:K37)</f>
        <v>119308.7</v>
      </c>
      <c r="L38" s="1">
        <v>119784.48</v>
      </c>
      <c r="M38" s="1">
        <f>SUM(M28:M37)</f>
        <v>58489.13</v>
      </c>
      <c r="N38" s="1">
        <f t="shared" ref="N38:P38" si="13">SUM(N28:N37)</f>
        <v>74704.676000000007</v>
      </c>
      <c r="O38" s="1">
        <f t="shared" si="13"/>
        <v>114813.62999999999</v>
      </c>
      <c r="P38" s="1">
        <f t="shared" si="13"/>
        <v>0</v>
      </c>
      <c r="Q38" s="10">
        <f t="shared" si="11"/>
        <v>1490037.5959999999</v>
      </c>
      <c r="R38" s="5"/>
    </row>
    <row r="39" spans="1:18" x14ac:dyDescent="0.25">
      <c r="A39" s="25"/>
      <c r="B39" s="2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R39" s="5"/>
    </row>
    <row r="40" spans="1:18" x14ac:dyDescent="0.25">
      <c r="A40" s="22" t="s">
        <v>1</v>
      </c>
      <c r="B40" s="2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R40" s="5"/>
    </row>
    <row r="41" spans="1:18" x14ac:dyDescent="0.25">
      <c r="A41" s="23" t="s">
        <v>5</v>
      </c>
      <c r="B41" s="23"/>
      <c r="C41" s="11">
        <v>30000</v>
      </c>
      <c r="D41" s="11">
        <v>31200</v>
      </c>
      <c r="E41" s="11">
        <v>31200</v>
      </c>
      <c r="F41" s="11">
        <v>31200</v>
      </c>
      <c r="G41" s="11">
        <v>31200</v>
      </c>
      <c r="H41" s="11">
        <v>31200</v>
      </c>
      <c r="I41" s="11">
        <v>31200</v>
      </c>
      <c r="J41" s="11">
        <v>31200</v>
      </c>
      <c r="K41" s="11">
        <v>31200</v>
      </c>
      <c r="L41" s="11">
        <v>31200</v>
      </c>
      <c r="M41" s="11">
        <f>+'[3]spec lasten'!C187</f>
        <v>28600</v>
      </c>
      <c r="N41" s="11">
        <v>28600</v>
      </c>
      <c r="O41" s="11">
        <v>31200</v>
      </c>
      <c r="Q41" s="5">
        <f t="shared" ref="Q41:Q57" si="14">SUM(C41:P41)</f>
        <v>399200</v>
      </c>
      <c r="R41" s="5"/>
    </row>
    <row r="42" spans="1:18" x14ac:dyDescent="0.25">
      <c r="A42" s="23" t="s">
        <v>19</v>
      </c>
      <c r="B42" s="23"/>
      <c r="C42" s="11">
        <v>1650.6</v>
      </c>
      <c r="D42" s="11">
        <v>262.5</v>
      </c>
      <c r="E42" s="11">
        <v>100.25</v>
      </c>
      <c r="F42" s="11">
        <v>326.25</v>
      </c>
      <c r="G42" s="11">
        <v>454.9</v>
      </c>
      <c r="H42" s="11">
        <v>487.79999999999995</v>
      </c>
      <c r="I42" s="11">
        <v>554.54999999999995</v>
      </c>
      <c r="J42" s="11">
        <v>648.24</v>
      </c>
      <c r="K42" s="11">
        <f>+'[2]spec lasten'!D166</f>
        <v>657.45</v>
      </c>
      <c r="L42" s="11">
        <v>570.05000000000007</v>
      </c>
      <c r="M42" s="11">
        <f>+'[3]spec lasten'!D187</f>
        <v>513.4</v>
      </c>
      <c r="N42" s="11">
        <v>214.85</v>
      </c>
      <c r="O42" s="11">
        <v>447.3</v>
      </c>
      <c r="Q42" s="5">
        <f t="shared" si="14"/>
        <v>6888.14</v>
      </c>
      <c r="R42" s="5"/>
    </row>
    <row r="43" spans="1:18" x14ac:dyDescent="0.25">
      <c r="A43" s="23" t="s">
        <v>6</v>
      </c>
      <c r="B43" s="23"/>
      <c r="C43" s="11">
        <v>1102.44</v>
      </c>
      <c r="D43" s="11">
        <v>1144.97</v>
      </c>
      <c r="E43" s="11">
        <v>1062.8699999999999</v>
      </c>
      <c r="F43" s="11">
        <v>1439.6</v>
      </c>
      <c r="G43" s="11">
        <v>1296.08</v>
      </c>
      <c r="H43" s="11">
        <v>1482.41</v>
      </c>
      <c r="I43" s="11">
        <v>1094.46</v>
      </c>
      <c r="J43" s="11">
        <v>1507.03</v>
      </c>
      <c r="K43" s="11">
        <f>+'[2]spec lasten'!E166</f>
        <v>1001.45</v>
      </c>
      <c r="L43" s="11">
        <v>1366.51</v>
      </c>
      <c r="M43" s="11">
        <f>+'[3]spec lasten'!E187</f>
        <v>811.84</v>
      </c>
      <c r="N43" s="11">
        <v>393.39</v>
      </c>
      <c r="O43" s="11">
        <v>922.8</v>
      </c>
      <c r="Q43" s="5">
        <f t="shared" si="14"/>
        <v>14625.849999999999</v>
      </c>
      <c r="R43" s="5"/>
    </row>
    <row r="44" spans="1:18" x14ac:dyDescent="0.25">
      <c r="A44" s="23" t="s">
        <v>7</v>
      </c>
      <c r="B44" s="23"/>
      <c r="C44" s="11">
        <v>1829.23</v>
      </c>
      <c r="D44" s="11">
        <v>2181.4699999999998</v>
      </c>
      <c r="E44" s="11">
        <v>3117.96</v>
      </c>
      <c r="F44" s="11">
        <v>3217.64</v>
      </c>
      <c r="G44" s="11">
        <v>2580.09</v>
      </c>
      <c r="H44" s="11">
        <v>3257.6800000000003</v>
      </c>
      <c r="I44" s="11">
        <v>3884.5</v>
      </c>
      <c r="J44" s="11">
        <v>3313.71</v>
      </c>
      <c r="K44" s="11">
        <f>+'[2]spec lasten'!F166</f>
        <v>6883.95</v>
      </c>
      <c r="L44" s="11">
        <v>2623.35</v>
      </c>
      <c r="M44" s="11">
        <f>+'[3]spec lasten'!F187</f>
        <v>1535.45</v>
      </c>
      <c r="N44" s="11">
        <v>1572.4</v>
      </c>
      <c r="O44" s="11">
        <v>1271.2</v>
      </c>
      <c r="Q44" s="5">
        <f t="shared" si="14"/>
        <v>37268.629999999997</v>
      </c>
      <c r="R44" s="5"/>
    </row>
    <row r="45" spans="1:18" x14ac:dyDescent="0.25">
      <c r="A45" s="23" t="s">
        <v>28</v>
      </c>
      <c r="B45" s="23"/>
      <c r="C45" s="11">
        <v>2354.08</v>
      </c>
      <c r="D45" s="11">
        <v>2264.7800000000002</v>
      </c>
      <c r="E45" s="11">
        <v>2147.87</v>
      </c>
      <c r="F45" s="11">
        <v>3251.21</v>
      </c>
      <c r="G45" s="11">
        <v>1105.33</v>
      </c>
      <c r="H45" s="11">
        <v>2049.3600000000006</v>
      </c>
      <c r="I45" s="11">
        <v>1792.5900000000001</v>
      </c>
      <c r="J45" s="11">
        <v>2031.4400000000003</v>
      </c>
      <c r="K45" s="11">
        <f>+'[2]spec lasten'!G166-'[2]spec lasten'!G22</f>
        <v>1147.9299999999998</v>
      </c>
      <c r="L45" s="11">
        <v>2821.57</v>
      </c>
      <c r="M45" s="11">
        <f>+'[3]spec lasten'!G187</f>
        <v>4209.8599999999997</v>
      </c>
      <c r="N45" s="11">
        <v>2599.48</v>
      </c>
      <c r="O45" s="11">
        <v>4530.6399999999985</v>
      </c>
      <c r="Q45" s="5">
        <f t="shared" si="14"/>
        <v>32306.14</v>
      </c>
      <c r="R45" s="5"/>
    </row>
    <row r="46" spans="1:18" x14ac:dyDescent="0.25">
      <c r="A46" s="23" t="s">
        <v>8</v>
      </c>
      <c r="B46" s="23"/>
      <c r="C46" s="11">
        <v>6062.21</v>
      </c>
      <c r="D46" s="11">
        <v>8839.69</v>
      </c>
      <c r="E46" s="11">
        <v>8282.5</v>
      </c>
      <c r="F46" s="11">
        <v>10852.79</v>
      </c>
      <c r="G46" s="11">
        <v>9957.83</v>
      </c>
      <c r="H46" s="11">
        <v>11044.460000000001</v>
      </c>
      <c r="I46" s="11">
        <v>10664.59</v>
      </c>
      <c r="J46" s="11">
        <v>8217.49</v>
      </c>
      <c r="K46" s="11">
        <f>+'[2]spec lasten'!H166</f>
        <v>8950.1200000000008</v>
      </c>
      <c r="L46" s="11">
        <v>12272.660000000002</v>
      </c>
      <c r="M46" s="11">
        <f>+'[3]spec lasten'!H187</f>
        <v>1784.45</v>
      </c>
      <c r="N46" s="11">
        <v>1650.62</v>
      </c>
      <c r="O46" s="11">
        <v>7336.82</v>
      </c>
      <c r="Q46" s="5">
        <f t="shared" si="14"/>
        <v>105916.23000000001</v>
      </c>
      <c r="R46" s="5"/>
    </row>
    <row r="47" spans="1:18" x14ac:dyDescent="0.25">
      <c r="A47" s="23" t="s">
        <v>30</v>
      </c>
      <c r="B47" s="23"/>
      <c r="C47" s="11">
        <v>91.5</v>
      </c>
      <c r="D47" s="11">
        <v>91.64</v>
      </c>
      <c r="E47" s="19">
        <v>534.74</v>
      </c>
      <c r="F47" s="11">
        <v>61.19</v>
      </c>
      <c r="G47" s="11">
        <v>299.35000000000002</v>
      </c>
      <c r="H47" s="11">
        <v>299.35000000000002</v>
      </c>
      <c r="I47" s="11">
        <v>299.35000000000002</v>
      </c>
      <c r="J47" s="11">
        <v>299.35000000000002</v>
      </c>
      <c r="K47" s="11">
        <f>+'[2]spec lasten'!I166</f>
        <v>299.35000000000002</v>
      </c>
      <c r="L47" s="11">
        <v>303.14999999999998</v>
      </c>
      <c r="M47" s="11">
        <f>+'[3]spec lasten'!I187</f>
        <v>341.37</v>
      </c>
      <c r="N47" s="11">
        <v>331.37</v>
      </c>
      <c r="O47" s="11">
        <v>331.37</v>
      </c>
      <c r="Q47" s="5">
        <f t="shared" si="14"/>
        <v>3583.0799999999995</v>
      </c>
      <c r="R47" s="5"/>
    </row>
    <row r="48" spans="1:18" x14ac:dyDescent="0.25">
      <c r="A48" s="23" t="s">
        <v>9</v>
      </c>
      <c r="B48" s="23"/>
      <c r="C48" s="11">
        <v>1139.5999999999999</v>
      </c>
      <c r="D48" s="11">
        <v>0</v>
      </c>
      <c r="E48" s="19">
        <v>1478.73</v>
      </c>
      <c r="F48" s="11">
        <v>431.86</v>
      </c>
      <c r="G48" s="11">
        <v>430.13</v>
      </c>
      <c r="H48" s="11">
        <v>510.28999999999996</v>
      </c>
      <c r="I48" s="11">
        <v>344.47999999999996</v>
      </c>
      <c r="J48" s="11">
        <v>436.29</v>
      </c>
      <c r="K48" s="11">
        <f>+'[2]spec lasten'!K166</f>
        <v>213.07999999999998</v>
      </c>
      <c r="L48" s="11">
        <v>231.42000000000002</v>
      </c>
      <c r="M48" s="11">
        <f>+'[3]spec lasten'!K187</f>
        <v>972.36000000000013</v>
      </c>
      <c r="N48" s="11">
        <v>1162.8699999999999</v>
      </c>
      <c r="O48" s="11">
        <v>1486.56</v>
      </c>
      <c r="Q48" s="5">
        <f t="shared" si="14"/>
        <v>8837.67</v>
      </c>
      <c r="R48" s="5"/>
    </row>
    <row r="49" spans="1:18" x14ac:dyDescent="0.25">
      <c r="A49" s="23" t="s">
        <v>10</v>
      </c>
      <c r="B49" s="23"/>
      <c r="C49" s="11">
        <v>60000</v>
      </c>
      <c r="D49" s="11">
        <v>67500</v>
      </c>
      <c r="E49" s="11">
        <v>70000</v>
      </c>
      <c r="F49" s="11">
        <v>65000</v>
      </c>
      <c r="G49" s="11">
        <v>61000</v>
      </c>
      <c r="H49" s="11">
        <v>63000</v>
      </c>
      <c r="I49" s="11">
        <v>60000</v>
      </c>
      <c r="J49" s="11">
        <v>62000</v>
      </c>
      <c r="K49" s="11">
        <v>58000</v>
      </c>
      <c r="L49" s="11">
        <v>55000</v>
      </c>
      <c r="M49" s="11">
        <v>0</v>
      </c>
      <c r="N49" s="11">
        <v>0</v>
      </c>
      <c r="O49" s="11">
        <v>80000</v>
      </c>
      <c r="Q49" s="5">
        <f t="shared" si="14"/>
        <v>701500</v>
      </c>
      <c r="R49" s="5"/>
    </row>
    <row r="50" spans="1:18" x14ac:dyDescent="0.25">
      <c r="A50" s="23" t="s">
        <v>17</v>
      </c>
      <c r="B50" s="23"/>
      <c r="C50" s="11">
        <v>2000</v>
      </c>
      <c r="D50" s="11">
        <v>2000</v>
      </c>
      <c r="E50" s="11">
        <v>3500</v>
      </c>
      <c r="F50" s="11">
        <v>5497</v>
      </c>
      <c r="G50" s="11">
        <v>4638</v>
      </c>
      <c r="H50" s="11">
        <v>4556</v>
      </c>
      <c r="I50" s="11">
        <v>2550</v>
      </c>
      <c r="J50" s="11">
        <v>4478.5</v>
      </c>
      <c r="K50" s="11">
        <v>4400</v>
      </c>
      <c r="L50" s="11">
        <v>3710</v>
      </c>
      <c r="M50" s="11">
        <v>0</v>
      </c>
      <c r="N50" s="11">
        <v>0</v>
      </c>
      <c r="O50" s="11">
        <v>6200</v>
      </c>
      <c r="Q50" s="5">
        <f t="shared" si="14"/>
        <v>43529.5</v>
      </c>
      <c r="R50" s="5"/>
    </row>
    <row r="51" spans="1:18" x14ac:dyDescent="0.25">
      <c r="A51" s="23" t="s">
        <v>21</v>
      </c>
      <c r="B51" s="23"/>
      <c r="C51" s="11">
        <v>3583.23</v>
      </c>
      <c r="D51" s="11">
        <v>7614.88</v>
      </c>
      <c r="E51" s="11">
        <v>5462.27</v>
      </c>
      <c r="F51" s="11">
        <v>5842.85</v>
      </c>
      <c r="G51" s="11">
        <v>5165.6499999999996</v>
      </c>
      <c r="H51" s="11">
        <v>7919.63</v>
      </c>
      <c r="I51" s="11">
        <v>5803.75</v>
      </c>
      <c r="J51" s="11">
        <v>6030.13</v>
      </c>
      <c r="K51" s="11">
        <f>+'[2]spec lasten'!J166</f>
        <v>5268.65</v>
      </c>
      <c r="L51" s="11">
        <v>8104.4000000000005</v>
      </c>
      <c r="M51" s="11">
        <f>+'[3]spec lasten'!J187</f>
        <v>5197.7499999999991</v>
      </c>
      <c r="N51" s="11">
        <v>5129.2400000000007</v>
      </c>
      <c r="O51" s="11">
        <v>6682.369999999999</v>
      </c>
      <c r="Q51" s="5">
        <f t="shared" si="14"/>
        <v>77804.800000000003</v>
      </c>
      <c r="R51" s="5"/>
    </row>
    <row r="52" spans="1:18" x14ac:dyDescent="0.25">
      <c r="A52" s="23" t="s">
        <v>20</v>
      </c>
      <c r="B52" s="23"/>
      <c r="C52" s="11">
        <v>1150</v>
      </c>
      <c r="D52" s="11">
        <v>2000</v>
      </c>
      <c r="E52" s="11">
        <v>2000</v>
      </c>
      <c r="F52" s="11">
        <v>2000</v>
      </c>
      <c r="G52" s="11">
        <v>2000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Q52" s="5">
        <f t="shared" si="14"/>
        <v>9150</v>
      </c>
      <c r="R52" s="5"/>
    </row>
    <row r="53" spans="1:18" x14ac:dyDescent="0.25">
      <c r="A53" s="23" t="s">
        <v>18</v>
      </c>
      <c r="B53" s="23"/>
      <c r="C53" s="11"/>
      <c r="D53" s="11">
        <v>356</v>
      </c>
      <c r="E53" s="11">
        <v>500</v>
      </c>
      <c r="F53" s="11">
        <v>500</v>
      </c>
      <c r="G53" s="11">
        <v>500</v>
      </c>
      <c r="H53" s="11">
        <v>500</v>
      </c>
      <c r="I53" s="11">
        <v>500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Q53" s="5">
        <f t="shared" si="14"/>
        <v>2856</v>
      </c>
      <c r="R53" s="5"/>
    </row>
    <row r="54" spans="1:18" x14ac:dyDescent="0.25">
      <c r="A54" s="24" t="s">
        <v>35</v>
      </c>
      <c r="B54" s="24"/>
      <c r="C54" s="11"/>
      <c r="D54" s="11"/>
      <c r="E54" s="11"/>
      <c r="F54" s="11"/>
      <c r="G54" s="11"/>
      <c r="H54" s="11"/>
      <c r="I54" s="11"/>
      <c r="J54" s="11"/>
      <c r="K54" s="11">
        <f>+'[2]spec lasten'!G22</f>
        <v>757</v>
      </c>
      <c r="L54" s="11">
        <v>0</v>
      </c>
      <c r="M54" s="11">
        <v>0</v>
      </c>
      <c r="N54" s="11">
        <v>0</v>
      </c>
      <c r="O54" s="11">
        <v>680</v>
      </c>
      <c r="Q54" s="5">
        <f t="shared" si="14"/>
        <v>1437</v>
      </c>
      <c r="R54" s="5"/>
    </row>
    <row r="55" spans="1:18" x14ac:dyDescent="0.25">
      <c r="A55" s="23" t="s">
        <v>40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>
        <v>1286.2</v>
      </c>
      <c r="M55" s="11">
        <v>0</v>
      </c>
      <c r="N55" s="11">
        <v>0</v>
      </c>
      <c r="O55" s="11">
        <v>0</v>
      </c>
      <c r="Q55" s="5">
        <f t="shared" si="14"/>
        <v>1286.2</v>
      </c>
      <c r="R55" s="5"/>
    </row>
    <row r="56" spans="1:18" x14ac:dyDescent="0.25">
      <c r="A56" s="23" t="s">
        <v>42</v>
      </c>
      <c r="B56" s="2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2098</v>
      </c>
      <c r="Q56" s="5">
        <f t="shared" si="14"/>
        <v>2098</v>
      </c>
      <c r="R56" s="5"/>
    </row>
    <row r="57" spans="1:18" x14ac:dyDescent="0.25">
      <c r="A57" s="23"/>
      <c r="B57" s="2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0</v>
      </c>
      <c r="Q57" s="5">
        <f t="shared" si="14"/>
        <v>0</v>
      </c>
      <c r="R57" s="5"/>
    </row>
    <row r="58" spans="1:18" x14ac:dyDescent="0.25">
      <c r="A58" s="23"/>
      <c r="B58" s="2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R58" s="5"/>
    </row>
    <row r="59" spans="1:18" x14ac:dyDescent="0.25">
      <c r="A59" s="25" t="s">
        <v>15</v>
      </c>
      <c r="B59" s="25"/>
      <c r="C59" s="1">
        <v>110962.89</v>
      </c>
      <c r="D59" s="1">
        <f t="shared" ref="D59:E59" si="15">SUM(D41:D58)</f>
        <v>125455.93000000001</v>
      </c>
      <c r="E59" s="1">
        <f t="shared" si="15"/>
        <v>129387.19000000002</v>
      </c>
      <c r="F59" s="1">
        <f t="shared" ref="F59:Q59" si="16">SUM(F41:F58)</f>
        <v>129620.39000000001</v>
      </c>
      <c r="G59" s="1">
        <f t="shared" si="16"/>
        <v>120627.36</v>
      </c>
      <c r="H59" s="1">
        <f t="shared" si="16"/>
        <v>126306.98000000001</v>
      </c>
      <c r="I59" s="1">
        <f t="shared" si="16"/>
        <v>118688.27</v>
      </c>
      <c r="J59" s="1">
        <f t="shared" si="16"/>
        <v>120162.18000000001</v>
      </c>
      <c r="K59" s="1">
        <f t="shared" si="16"/>
        <v>118778.98</v>
      </c>
      <c r="L59" s="1">
        <f t="shared" si="16"/>
        <v>119489.30999999998</v>
      </c>
      <c r="M59" s="1">
        <f t="shared" si="16"/>
        <v>43966.48</v>
      </c>
      <c r="N59" s="1">
        <f t="shared" si="16"/>
        <v>41654.220000000008</v>
      </c>
      <c r="O59" s="1">
        <f t="shared" si="16"/>
        <v>143187.06</v>
      </c>
      <c r="P59" s="1">
        <f t="shared" si="16"/>
        <v>0</v>
      </c>
      <c r="Q59" s="1">
        <f t="shared" si="16"/>
        <v>1448287.24</v>
      </c>
      <c r="R59" s="5"/>
    </row>
    <row r="60" spans="1:18" x14ac:dyDescent="0.25">
      <c r="A60" s="7"/>
      <c r="B60" s="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R60" s="5"/>
    </row>
    <row r="61" spans="1:18" x14ac:dyDescent="0.25">
      <c r="A61" s="27" t="s">
        <v>26</v>
      </c>
      <c r="B61" s="2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R61" s="5"/>
    </row>
    <row r="62" spans="1:18" x14ac:dyDescent="0.25">
      <c r="A62" s="23" t="s">
        <v>16</v>
      </c>
      <c r="B62" s="23"/>
      <c r="C62" s="11">
        <v>7142.92</v>
      </c>
      <c r="D62" s="11">
        <v>5405.76</v>
      </c>
      <c r="E62" s="11">
        <v>5177.7299999999996</v>
      </c>
      <c r="F62" s="28">
        <v>-2264.1200000000099</v>
      </c>
      <c r="G62" s="11">
        <f t="shared" ref="G62:K62" si="17">+G38-G59</f>
        <v>2971.820000000007</v>
      </c>
      <c r="H62" s="11">
        <f t="shared" si="17"/>
        <v>3603.4699999999866</v>
      </c>
      <c r="I62" s="29">
        <f t="shared" si="17"/>
        <v>-10.340000000011059</v>
      </c>
      <c r="J62" s="29">
        <f t="shared" si="17"/>
        <v>-301.14999999999418</v>
      </c>
      <c r="K62" s="11">
        <f t="shared" si="17"/>
        <v>529.72000000000116</v>
      </c>
      <c r="L62" s="11">
        <f t="shared" ref="L62:O62" si="18">+L38-L59</f>
        <v>295.17000000001281</v>
      </c>
      <c r="M62" s="11">
        <f t="shared" si="18"/>
        <v>14522.649999999994</v>
      </c>
      <c r="N62" s="11">
        <f t="shared" si="18"/>
        <v>33050.455999999998</v>
      </c>
      <c r="O62" s="11">
        <f t="shared" si="18"/>
        <v>-28373.430000000008</v>
      </c>
      <c r="P62" s="11"/>
      <c r="Q62" s="5">
        <f>SUM(C62:P62)</f>
        <v>41750.655999999974</v>
      </c>
      <c r="R62" s="5"/>
    </row>
    <row r="63" spans="1:18" x14ac:dyDescent="0.25">
      <c r="A63" s="23"/>
      <c r="B63" s="2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R63" s="5"/>
    </row>
    <row r="64" spans="1:18" x14ac:dyDescent="0.25">
      <c r="A64" s="23"/>
      <c r="B64" s="2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R64" s="5"/>
    </row>
    <row r="65" spans="1:18" x14ac:dyDescent="0.25">
      <c r="A65" s="25" t="s">
        <v>27</v>
      </c>
      <c r="B65" s="25"/>
      <c r="C65" s="1">
        <v>7142.92</v>
      </c>
      <c r="D65" s="1">
        <f t="shared" ref="D65:H65" si="19">SUM(D62:D64)</f>
        <v>5405.76</v>
      </c>
      <c r="E65" s="1">
        <f t="shared" si="19"/>
        <v>5177.7299999999996</v>
      </c>
      <c r="F65" s="1">
        <v>-2264.1200000000099</v>
      </c>
      <c r="G65" s="1">
        <f t="shared" si="19"/>
        <v>2971.820000000007</v>
      </c>
      <c r="H65" s="1">
        <f t="shared" si="19"/>
        <v>3603.4699999999866</v>
      </c>
      <c r="I65" s="1">
        <f>SUM(I62:I64)</f>
        <v>-10.340000000011059</v>
      </c>
      <c r="J65" s="1">
        <f>SUM(J62:J64)</f>
        <v>-301.14999999999418</v>
      </c>
      <c r="K65" s="1">
        <f>SUM(K62:K64)</f>
        <v>529.72000000000116</v>
      </c>
      <c r="L65" s="1">
        <f t="shared" ref="L65:M65" si="20">SUM(L62:L64)</f>
        <v>295.17000000001281</v>
      </c>
      <c r="M65" s="1">
        <f t="shared" si="20"/>
        <v>14522.649999999994</v>
      </c>
      <c r="N65" s="1">
        <f t="shared" ref="N65:Q65" si="21">SUM(N62:N64)</f>
        <v>33050.455999999998</v>
      </c>
      <c r="O65" s="1">
        <f t="shared" si="21"/>
        <v>-28373.430000000008</v>
      </c>
      <c r="P65" s="1">
        <f t="shared" si="21"/>
        <v>0</v>
      </c>
      <c r="Q65" s="1">
        <f t="shared" si="21"/>
        <v>41750.655999999974</v>
      </c>
      <c r="R65" s="5"/>
    </row>
    <row r="66" spans="1:18" x14ac:dyDescent="0.25">
      <c r="A66" s="7"/>
      <c r="B66" s="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5"/>
    </row>
    <row r="67" spans="1:18" x14ac:dyDescent="0.25">
      <c r="A67" s="25" t="s">
        <v>25</v>
      </c>
      <c r="B67" s="25"/>
      <c r="C67" s="1">
        <v>118105.81</v>
      </c>
      <c r="D67" s="1">
        <f t="shared" ref="D67:H67" si="22">+D59+D65</f>
        <v>130861.69</v>
      </c>
      <c r="E67" s="1">
        <f t="shared" si="22"/>
        <v>134564.92000000001</v>
      </c>
      <c r="F67" s="1">
        <v>127356.27</v>
      </c>
      <c r="G67" s="1">
        <f t="shared" si="22"/>
        <v>123599.18000000001</v>
      </c>
      <c r="H67" s="1">
        <f t="shared" si="22"/>
        <v>129910.45</v>
      </c>
      <c r="I67" s="1">
        <f>+I59+I65</f>
        <v>118677.93</v>
      </c>
      <c r="J67" s="1">
        <f>+J59+J65</f>
        <v>119861.03000000001</v>
      </c>
      <c r="K67" s="1">
        <f>+K59+K65</f>
        <v>119308.7</v>
      </c>
      <c r="L67" s="1">
        <f t="shared" ref="L67:M67" si="23">+L59+L65</f>
        <v>119784.48</v>
      </c>
      <c r="M67" s="1">
        <f t="shared" si="23"/>
        <v>58489.13</v>
      </c>
      <c r="N67" s="1">
        <f t="shared" ref="N67:Q67" si="24">+N59+N65</f>
        <v>74704.676000000007</v>
      </c>
      <c r="O67" s="1">
        <f t="shared" si="24"/>
        <v>114813.62999999999</v>
      </c>
      <c r="P67" s="1">
        <f t="shared" si="24"/>
        <v>0</v>
      </c>
      <c r="Q67" s="1">
        <f t="shared" si="24"/>
        <v>1490037.8959999999</v>
      </c>
      <c r="R67" s="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13"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tabSelected="1" topLeftCell="A16" workbookViewId="0">
      <selection activeCell="H14" sqref="H14"/>
    </sheetView>
  </sheetViews>
  <sheetFormatPr defaultRowHeight="13.2" x14ac:dyDescent="0.25"/>
  <cols>
    <col min="1" max="1" width="47.44140625" style="3" customWidth="1"/>
    <col min="2" max="2" width="22" customWidth="1"/>
  </cols>
  <sheetData>
    <row r="1" spans="1:6" ht="17.399999999999999" x14ac:dyDescent="0.3">
      <c r="A1" s="34" t="s">
        <v>49</v>
      </c>
    </row>
    <row r="2" spans="1:6" x14ac:dyDescent="0.25">
      <c r="A2" s="30"/>
      <c r="B2" s="35"/>
    </row>
    <row r="3" spans="1:6" ht="17.399999999999999" x14ac:dyDescent="0.3">
      <c r="A3" s="32" t="s">
        <v>47</v>
      </c>
      <c r="B3" s="33" t="s">
        <v>51</v>
      </c>
    </row>
    <row r="4" spans="1:6" ht="13.8" x14ac:dyDescent="0.25">
      <c r="A4" s="36" t="s">
        <v>37</v>
      </c>
      <c r="B4" s="44">
        <v>21089.33</v>
      </c>
    </row>
    <row r="5" spans="1:6" ht="13.8" x14ac:dyDescent="0.25">
      <c r="A5" s="36" t="s">
        <v>38</v>
      </c>
      <c r="B5" s="44">
        <v>2379.39</v>
      </c>
    </row>
    <row r="6" spans="1:6" ht="13.8" x14ac:dyDescent="0.25">
      <c r="A6" s="36" t="s">
        <v>29</v>
      </c>
      <c r="B6" s="44">
        <v>275</v>
      </c>
    </row>
    <row r="7" spans="1:6" ht="13.8" x14ac:dyDescent="0.25">
      <c r="A7" s="36" t="s">
        <v>23</v>
      </c>
      <c r="B7" s="44">
        <f>27225-2721</f>
        <v>24504</v>
      </c>
      <c r="C7" s="31"/>
      <c r="D7" s="31"/>
      <c r="E7" s="31"/>
      <c r="F7" s="31"/>
    </row>
    <row r="8" spans="1:6" ht="13.8" x14ac:dyDescent="0.25">
      <c r="A8" s="37"/>
      <c r="B8" s="45">
        <f>SUM(B4:B7)</f>
        <v>48247.72</v>
      </c>
      <c r="C8" s="50"/>
      <c r="D8" s="50"/>
      <c r="E8" s="50"/>
      <c r="F8" s="50"/>
    </row>
    <row r="9" spans="1:6" ht="17.399999999999999" x14ac:dyDescent="0.3">
      <c r="A9" s="32" t="s">
        <v>48</v>
      </c>
      <c r="B9" s="44"/>
    </row>
    <row r="10" spans="1:6" ht="13.8" x14ac:dyDescent="0.25">
      <c r="A10" s="38" t="s">
        <v>3</v>
      </c>
      <c r="B10" s="44" t="e">
        <f>+#REF!+B42-B11</f>
        <v>#REF!</v>
      </c>
    </row>
    <row r="11" spans="1:6" ht="13.8" x14ac:dyDescent="0.25">
      <c r="A11" s="38" t="s">
        <v>41</v>
      </c>
      <c r="B11" s="44">
        <v>15000</v>
      </c>
    </row>
    <row r="12" spans="1:6" ht="13.8" x14ac:dyDescent="0.25">
      <c r="A12" s="37"/>
      <c r="B12" s="45" t="e">
        <f>SUM(B10:B11)</f>
        <v>#REF!</v>
      </c>
    </row>
    <row r="13" spans="1:6" ht="13.8" x14ac:dyDescent="0.25">
      <c r="A13" s="37"/>
      <c r="B13" s="44"/>
    </row>
    <row r="14" spans="1:6" ht="13.8" x14ac:dyDescent="0.25">
      <c r="A14" s="39" t="s">
        <v>50</v>
      </c>
      <c r="B14" s="44"/>
    </row>
    <row r="15" spans="1:6" ht="13.8" x14ac:dyDescent="0.25">
      <c r="A15" s="40"/>
      <c r="B15" s="46"/>
    </row>
    <row r="16" spans="1:6" ht="17.399999999999999" x14ac:dyDescent="0.3">
      <c r="A16" s="32" t="s">
        <v>0</v>
      </c>
      <c r="B16" s="41" t="s">
        <v>51</v>
      </c>
    </row>
    <row r="17" spans="1:2" ht="13.8" x14ac:dyDescent="0.25">
      <c r="A17" s="40"/>
      <c r="B17" s="48"/>
    </row>
    <row r="18" spans="1:2" ht="13.8" x14ac:dyDescent="0.25">
      <c r="A18" s="36" t="s">
        <v>4</v>
      </c>
      <c r="B18" s="47">
        <v>128196.53</v>
      </c>
    </row>
    <row r="19" spans="1:2" ht="13.8" x14ac:dyDescent="0.25">
      <c r="A19" s="36" t="s">
        <v>31</v>
      </c>
      <c r="B19" s="44">
        <v>209.96</v>
      </c>
    </row>
    <row r="20" spans="1:2" ht="13.8" x14ac:dyDescent="0.25">
      <c r="A20" s="36" t="s">
        <v>39</v>
      </c>
      <c r="B20" s="44">
        <v>600</v>
      </c>
    </row>
    <row r="21" spans="1:2" ht="13.8" x14ac:dyDescent="0.25">
      <c r="A21" s="36" t="s">
        <v>46</v>
      </c>
      <c r="B21" s="44">
        <v>182.72555</v>
      </c>
    </row>
    <row r="22" spans="1:2" ht="13.8" x14ac:dyDescent="0.25">
      <c r="A22" s="37"/>
      <c r="B22" s="45">
        <f>SUM(B18:B21)</f>
        <v>129189.21555000001</v>
      </c>
    </row>
    <row r="23" spans="1:2" ht="13.8" x14ac:dyDescent="0.25">
      <c r="A23" s="37"/>
      <c r="B23" s="44"/>
    </row>
    <row r="24" spans="1:2" ht="17.399999999999999" x14ac:dyDescent="0.3">
      <c r="A24" s="32" t="s">
        <v>1</v>
      </c>
      <c r="B24" s="42" t="s">
        <v>51</v>
      </c>
    </row>
    <row r="25" spans="1:2" ht="13.8" x14ac:dyDescent="0.25">
      <c r="A25" s="38"/>
      <c r="B25" s="43"/>
    </row>
    <row r="26" spans="1:2" ht="13.8" x14ac:dyDescent="0.25">
      <c r="A26" s="36" t="s">
        <v>5</v>
      </c>
      <c r="B26" s="44">
        <f>+'[4]spec lasten'!$C$208</f>
        <v>34200</v>
      </c>
    </row>
    <row r="27" spans="1:2" ht="13.8" x14ac:dyDescent="0.25">
      <c r="A27" s="36" t="s">
        <v>19</v>
      </c>
      <c r="B27" s="44">
        <f>+'[4]spec lasten'!$D$202</f>
        <v>467.33</v>
      </c>
    </row>
    <row r="28" spans="1:2" ht="13.8" x14ac:dyDescent="0.25">
      <c r="A28" s="36" t="s">
        <v>6</v>
      </c>
      <c r="B28" s="44">
        <f>+'[4]spec lasten'!$E$202</f>
        <v>1081.32</v>
      </c>
    </row>
    <row r="29" spans="1:2" ht="13.8" x14ac:dyDescent="0.25">
      <c r="A29" s="36" t="s">
        <v>7</v>
      </c>
      <c r="B29" s="44">
        <f>+'[4]spec lasten'!$F$202</f>
        <v>1307.55</v>
      </c>
    </row>
    <row r="30" spans="1:2" ht="13.8" x14ac:dyDescent="0.25">
      <c r="A30" s="36" t="s">
        <v>28</v>
      </c>
      <c r="B30" s="44">
        <f>+'[4]spec lasten'!$H$202</f>
        <v>5821.0599999999986</v>
      </c>
    </row>
    <row r="31" spans="1:2" ht="13.8" x14ac:dyDescent="0.25">
      <c r="A31" s="36" t="s">
        <v>8</v>
      </c>
      <c r="B31" s="44">
        <f>+'[4]spec lasten'!$I$202</f>
        <v>7255.27</v>
      </c>
    </row>
    <row r="32" spans="1:2" ht="13.8" x14ac:dyDescent="0.25">
      <c r="A32" s="36" t="s">
        <v>45</v>
      </c>
      <c r="B32" s="44">
        <f>+'[4]spec lasten'!$G$202</f>
        <v>3142.45</v>
      </c>
    </row>
    <row r="33" spans="1:2" ht="13.8" x14ac:dyDescent="0.25">
      <c r="A33" s="36" t="s">
        <v>44</v>
      </c>
      <c r="B33" s="44">
        <f>+'[4]spec lasten'!$J$202</f>
        <v>362.96200000000005</v>
      </c>
    </row>
    <row r="34" spans="1:2" ht="13.8" x14ac:dyDescent="0.25">
      <c r="A34" s="36" t="s">
        <v>9</v>
      </c>
      <c r="B34" s="44">
        <f>+'[4]spec lasten'!$L$202</f>
        <v>1703.32</v>
      </c>
    </row>
    <row r="35" spans="1:2" ht="13.8" x14ac:dyDescent="0.25">
      <c r="A35" s="36" t="s">
        <v>21</v>
      </c>
      <c r="B35" s="44">
        <f>2748.52</f>
        <v>2748.52</v>
      </c>
    </row>
    <row r="36" spans="1:2" ht="13.8" x14ac:dyDescent="0.25">
      <c r="A36" s="36" t="s">
        <v>10</v>
      </c>
      <c r="B36" s="44">
        <f>+'[4]spec lasten'!$M$182</f>
        <v>60000</v>
      </c>
    </row>
    <row r="37" spans="1:2" ht="13.8" x14ac:dyDescent="0.25">
      <c r="A37" s="36" t="s">
        <v>17</v>
      </c>
      <c r="B37" s="44">
        <f>+'[4]spec lasten'!$N$202</f>
        <v>9200.35</v>
      </c>
    </row>
    <row r="38" spans="1:2" ht="13.8" x14ac:dyDescent="0.25">
      <c r="A38" s="36" t="s">
        <v>20</v>
      </c>
      <c r="B38" s="44">
        <v>2721</v>
      </c>
    </row>
    <row r="39" spans="1:2" ht="13.8" x14ac:dyDescent="0.25">
      <c r="A39" s="36" t="s">
        <v>35</v>
      </c>
      <c r="B39" s="44">
        <v>0</v>
      </c>
    </row>
    <row r="40" spans="1:2" ht="13.8" x14ac:dyDescent="0.25">
      <c r="A40" s="36" t="s">
        <v>42</v>
      </c>
      <c r="B40" s="44">
        <v>0</v>
      </c>
    </row>
    <row r="41" spans="1:2" ht="13.8" x14ac:dyDescent="0.25">
      <c r="A41" s="37"/>
      <c r="B41" s="45">
        <f>SUM(B26:B40)</f>
        <v>130011.132</v>
      </c>
    </row>
    <row r="42" spans="1:2" ht="13.8" x14ac:dyDescent="0.25">
      <c r="A42" s="38" t="s">
        <v>52</v>
      </c>
      <c r="B42" s="45">
        <f>+B22-B41</f>
        <v>-821.91644999998971</v>
      </c>
    </row>
    <row r="43" spans="1:2" ht="13.8" x14ac:dyDescent="0.25">
      <c r="A43" s="36"/>
      <c r="B43" s="49">
        <f>SUM(B41:B42)</f>
        <v>129189.21555000001</v>
      </c>
    </row>
    <row r="44" spans="1:2" x14ac:dyDescent="0.25">
      <c r="A44" s="25"/>
      <c r="B44" s="1"/>
    </row>
    <row r="45" spans="1:2" x14ac:dyDescent="0.25">
      <c r="A45" s="7"/>
      <c r="B45" s="11"/>
    </row>
    <row r="46" spans="1:2" x14ac:dyDescent="0.25">
      <c r="A46" s="25"/>
      <c r="B4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N3" sqref="N3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A24" workbookViewId="0">
      <selection activeCell="J55" sqref="J55"/>
    </sheetView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L26" sqref="L26"/>
    </sheetView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K30" sqref="K30:L30"/>
    </sheetView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A4" workbookViewId="0">
      <selection activeCell="O30" sqref="O30"/>
    </sheetView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32" sqref="L32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jaarrekening</vt:lpstr>
      <vt:lpstr>2022 2023</vt:lpstr>
      <vt:lpstr>blad 5</vt:lpstr>
      <vt:lpstr>blad 6</vt:lpstr>
      <vt:lpstr>blad 7</vt:lpstr>
      <vt:lpstr>blad 8</vt:lpstr>
      <vt:lpstr>blad 9</vt:lpstr>
      <vt:lpstr>Blad1</vt:lpstr>
      <vt:lpstr>9</vt:lpstr>
      <vt:lpstr>Blad4</vt:lpstr>
    </vt:vector>
  </TitlesOfParts>
  <Company>Korps Landelijke Politiediensten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KL003449</dc:creator>
  <cp:lastModifiedBy>Ellen Pronk</cp:lastModifiedBy>
  <cp:lastPrinted>2023-06-19T09:13:57Z</cp:lastPrinted>
  <dcterms:created xsi:type="dcterms:W3CDTF">2013-03-28T07:21:47Z</dcterms:created>
  <dcterms:modified xsi:type="dcterms:W3CDTF">2024-09-19T18:46:49Z</dcterms:modified>
</cp:coreProperties>
</file>