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Ton bestanden 2020\augustus 2020\Ton bestanden 2020\TON\Snuffelschuur\Snuffelschuur 2022\"/>
    </mc:Choice>
  </mc:AlternateContent>
  <xr:revisionPtr revIDLastSave="0" documentId="13_ncr:1_{549A7408-D51C-4715-AAE6-C7096AD03662}" xr6:coauthVersionLast="47" xr6:coauthVersionMax="47" xr10:uidLastSave="{00000000-0000-0000-0000-000000000000}"/>
  <bookViews>
    <workbookView xWindow="-108" yWindow="-108" windowWidth="23256" windowHeight="12576" tabRatio="603" xr2:uid="{00000000-000D-0000-FFFF-FFFF00000000}"/>
  </bookViews>
  <sheets>
    <sheet name="jaarrekening" sheetId="1" r:id="rId1"/>
    <sheet name="specificatie opbrengsten" sheetId="4" r:id="rId2"/>
    <sheet name="spec lasten" sheetId="3" r:id="rId3"/>
    <sheet name="bank rekeningen" sheetId="5" r:id="rId4"/>
    <sheet name="ov dec" sheetId="13" r:id="rId5"/>
    <sheet name="begroting" sheetId="18" r:id="rId6"/>
    <sheet name="kwartaal ov" sheetId="7" r:id="rId7"/>
    <sheet name="raming" sheetId="6" r:id="rId8"/>
    <sheet name="blad 4" sheetId="14" r:id="rId9"/>
    <sheet name="blad 5" sheetId="8" r:id="rId10"/>
    <sheet name="blad 6" sheetId="16" r:id="rId11"/>
    <sheet name="blad 7" sheetId="10" r:id="rId12"/>
    <sheet name="blad 8" sheetId="9" r:id="rId13"/>
    <sheet name="blad 9" sheetId="11" r:id="rId14"/>
    <sheet name="Blad1" sheetId="15" r:id="rId15"/>
    <sheet name="9" sheetId="12" r:id="rId16"/>
    <sheet name="Blad4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4" l="1"/>
  <c r="J95" i="4" l="1"/>
  <c r="B13" i="13"/>
  <c r="B11" i="13"/>
  <c r="E19" i="13"/>
  <c r="B4" i="5"/>
  <c r="E15" i="13"/>
  <c r="E9" i="13"/>
  <c r="E8" i="13"/>
  <c r="E7" i="13"/>
  <c r="E6" i="13"/>
  <c r="E5" i="13"/>
  <c r="E4" i="13"/>
  <c r="E3" i="13"/>
  <c r="J39" i="4"/>
  <c r="C49" i="4"/>
  <c r="J49" i="4" s="1"/>
  <c r="C45" i="4"/>
  <c r="C43" i="4"/>
  <c r="C40" i="4"/>
  <c r="J40" i="4" s="1"/>
  <c r="C39" i="4"/>
  <c r="J43" i="4"/>
  <c r="J45" i="4"/>
  <c r="E11" i="13" l="1"/>
  <c r="H51" i="4"/>
  <c r="J51" i="4" s="1"/>
  <c r="D153" i="3"/>
  <c r="D91" i="4"/>
  <c r="D89" i="4"/>
  <c r="F44" i="4"/>
  <c r="F46" i="4"/>
  <c r="J47" i="4"/>
  <c r="J50" i="4"/>
  <c r="J48" i="4"/>
  <c r="J46" i="4"/>
  <c r="J113" i="3" l="1"/>
  <c r="N102" i="3"/>
  <c r="J49" i="3"/>
  <c r="D80" i="3"/>
  <c r="G80" i="3"/>
  <c r="C4" i="6" l="1"/>
  <c r="C17" i="6" s="1"/>
  <c r="F17" i="6"/>
  <c r="J15" i="7"/>
  <c r="J14" i="7"/>
  <c r="J13" i="7"/>
  <c r="J12" i="7"/>
  <c r="J11" i="7"/>
  <c r="G10" i="7"/>
  <c r="J10" i="7" s="1"/>
  <c r="J9" i="7"/>
  <c r="J8" i="7"/>
  <c r="J7" i="7"/>
  <c r="J6" i="7"/>
  <c r="J5" i="7"/>
  <c r="J4" i="7"/>
  <c r="J3" i="7"/>
  <c r="N63" i="3" l="1"/>
  <c r="G20" i="4"/>
  <c r="J18" i="4"/>
  <c r="H11" i="4" l="1"/>
  <c r="F11" i="4"/>
  <c r="E11" i="4"/>
  <c r="E17" i="18"/>
  <c r="B4" i="18" l="1"/>
  <c r="B17" i="18" s="1"/>
  <c r="N8" i="3"/>
  <c r="N7" i="3"/>
  <c r="N12" i="3"/>
  <c r="M196" i="3" l="1"/>
  <c r="L196" i="3"/>
  <c r="K196" i="3"/>
  <c r="J196" i="3"/>
  <c r="I196" i="3"/>
  <c r="H196" i="3"/>
  <c r="G196" i="3"/>
  <c r="F196" i="3"/>
  <c r="E196" i="3"/>
  <c r="D196" i="3"/>
  <c r="C204" i="3" l="1"/>
  <c r="B5" i="13" s="1"/>
  <c r="C205" i="3"/>
  <c r="B6" i="13" s="1"/>
  <c r="C206" i="3"/>
  <c r="B7" i="13" s="1"/>
  <c r="C209" i="3"/>
  <c r="B10" i="13" s="1"/>
  <c r="C203" i="3"/>
  <c r="B4" i="13" s="1"/>
  <c r="C207" i="3"/>
  <c r="B8" i="13" s="1"/>
  <c r="C208" i="3"/>
  <c r="J4" i="4"/>
  <c r="N194" i="3"/>
  <c r="N193" i="3"/>
  <c r="J91" i="4" l="1"/>
  <c r="I52" i="4"/>
  <c r="H52" i="4"/>
  <c r="G52" i="4"/>
  <c r="F52" i="4"/>
  <c r="E52" i="4"/>
  <c r="D52" i="4"/>
  <c r="C52" i="4"/>
  <c r="B5" i="5" l="1"/>
  <c r="J53" i="4"/>
  <c r="J2" i="4" l="1"/>
  <c r="N99" i="3" l="1"/>
  <c r="N68" i="3"/>
  <c r="J20" i="4" l="1"/>
  <c r="J5" i="4" l="1"/>
  <c r="J9" i="4"/>
  <c r="N2" i="3" l="1"/>
  <c r="J44" i="4"/>
  <c r="J42" i="4"/>
  <c r="J41" i="4"/>
  <c r="J38" i="4"/>
  <c r="J37" i="4" l="1"/>
  <c r="J36" i="4"/>
  <c r="J35" i="4"/>
  <c r="N126" i="3" l="1"/>
  <c r="J31" i="4" l="1"/>
  <c r="J30" i="4"/>
  <c r="N76" i="3" l="1"/>
  <c r="N56" i="3" l="1"/>
  <c r="N55" i="3"/>
  <c r="N46" i="3" l="1"/>
  <c r="N45" i="3"/>
  <c r="N52" i="3"/>
  <c r="N51" i="3"/>
  <c r="N47" i="3" l="1"/>
  <c r="N28" i="3" l="1"/>
  <c r="J14" i="4" l="1"/>
  <c r="J13" i="4" l="1"/>
  <c r="J12" i="4" l="1"/>
  <c r="J11" i="4" l="1"/>
  <c r="J10" i="4" l="1"/>
  <c r="J6" i="4" l="1"/>
  <c r="N3" i="3" l="1"/>
  <c r="N127" i="3" l="1"/>
  <c r="N119" i="3" l="1"/>
  <c r="N103" i="3" l="1"/>
  <c r="N91" i="3" l="1"/>
  <c r="N83" i="3"/>
  <c r="N58" i="3" l="1"/>
  <c r="N39" i="3" l="1"/>
  <c r="N34" i="3"/>
  <c r="N23" i="3" l="1"/>
  <c r="N22" i="3"/>
  <c r="N21" i="3"/>
  <c r="N20" i="3"/>
  <c r="N19" i="3"/>
  <c r="N18" i="3"/>
  <c r="N17" i="3"/>
  <c r="N16" i="3"/>
  <c r="N15" i="3"/>
  <c r="N14" i="3"/>
  <c r="N13" i="3"/>
  <c r="N10" i="3"/>
  <c r="N11" i="3" l="1"/>
  <c r="J3" i="4" l="1"/>
  <c r="N121" i="3" l="1"/>
  <c r="J34" i="4" l="1"/>
  <c r="J32" i="4" l="1"/>
  <c r="J33" i="4"/>
  <c r="N66" i="3" l="1"/>
  <c r="N40" i="3"/>
  <c r="N73" i="3" l="1"/>
  <c r="J7" i="4" l="1"/>
  <c r="N192" i="3" l="1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5" i="3"/>
  <c r="N124" i="3"/>
  <c r="N123" i="3"/>
  <c r="N122" i="3"/>
  <c r="N120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1" i="3"/>
  <c r="N100" i="3"/>
  <c r="N98" i="3"/>
  <c r="N97" i="3"/>
  <c r="N96" i="3"/>
  <c r="N95" i="3"/>
  <c r="N94" i="3"/>
  <c r="N93" i="3"/>
  <c r="N92" i="3"/>
  <c r="N90" i="3"/>
  <c r="N89" i="3"/>
  <c r="N88" i="3"/>
  <c r="N87" i="3"/>
  <c r="N86" i="3"/>
  <c r="N85" i="3"/>
  <c r="N84" i="3"/>
  <c r="N82" i="3"/>
  <c r="N81" i="3"/>
  <c r="N80" i="3"/>
  <c r="N79" i="3"/>
  <c r="N78" i="3"/>
  <c r="N77" i="3"/>
  <c r="N75" i="3"/>
  <c r="N74" i="3"/>
  <c r="N72" i="3"/>
  <c r="N71" i="3"/>
  <c r="N70" i="3"/>
  <c r="N69" i="3"/>
  <c r="N67" i="3"/>
  <c r="N65" i="3"/>
  <c r="N64" i="3"/>
  <c r="N62" i="3"/>
  <c r="N61" i="3"/>
  <c r="N60" i="3"/>
  <c r="N59" i="3"/>
  <c r="N57" i="3"/>
  <c r="N54" i="3"/>
  <c r="N53" i="3"/>
  <c r="N50" i="3"/>
  <c r="N49" i="3"/>
  <c r="N48" i="3"/>
  <c r="N44" i="3"/>
  <c r="N43" i="3"/>
  <c r="N42" i="3"/>
  <c r="N41" i="3"/>
  <c r="N38" i="3"/>
  <c r="N37" i="3"/>
  <c r="N36" i="3"/>
  <c r="N35" i="3"/>
  <c r="N33" i="3"/>
  <c r="N32" i="3"/>
  <c r="N31" i="3"/>
  <c r="N30" i="3"/>
  <c r="N29" i="3"/>
  <c r="N27" i="3"/>
  <c r="N26" i="3"/>
  <c r="N25" i="3"/>
  <c r="N24" i="3"/>
  <c r="N9" i="3"/>
  <c r="N6" i="3"/>
  <c r="N5" i="3"/>
  <c r="N4" i="3"/>
  <c r="N196" i="3" l="1"/>
  <c r="J29" i="4" l="1"/>
  <c r="J28" i="4"/>
  <c r="J27" i="4"/>
  <c r="J26" i="4"/>
  <c r="J25" i="4"/>
  <c r="J24" i="4"/>
  <c r="J23" i="4"/>
  <c r="J22" i="4"/>
  <c r="J21" i="4"/>
  <c r="J19" i="4"/>
  <c r="J17" i="4"/>
  <c r="J16" i="4"/>
  <c r="J15" i="4"/>
  <c r="J8" i="4"/>
  <c r="J52" i="4" l="1"/>
  <c r="J90" i="4" l="1"/>
  <c r="H13" i="5"/>
  <c r="G143" i="6"/>
  <c r="B6" i="5" l="1"/>
  <c r="B7" i="5" s="1"/>
  <c r="J92" i="4"/>
  <c r="G4" i="5" l="1"/>
  <c r="C196" i="3" l="1"/>
  <c r="B9" i="13"/>
  <c r="N197" i="3" l="1"/>
  <c r="C4" i="5" s="1"/>
  <c r="C7" i="5" s="1"/>
  <c r="D7" i="5" s="1"/>
  <c r="G7" i="5" s="1"/>
  <c r="G13" i="5" s="1"/>
  <c r="C202" i="3"/>
  <c r="B3" i="13" l="1"/>
  <c r="B15" i="13" s="1"/>
  <c r="E17" i="13" s="1"/>
  <c r="E21" i="13" s="1"/>
  <c r="C213" i="3"/>
</calcChain>
</file>

<file path=xl/sharedStrings.xml><?xml version="1.0" encoding="utf-8"?>
<sst xmlns="http://schemas.openxmlformats.org/spreadsheetml/2006/main" count="369" uniqueCount="199">
  <si>
    <t>Baten</t>
  </si>
  <si>
    <t>Lasten</t>
  </si>
  <si>
    <t>Financieel overzicht Stichting '' De Snuffelschuur''</t>
  </si>
  <si>
    <t>Bestemmingsreserve</t>
  </si>
  <si>
    <t>Opbrengsten</t>
  </si>
  <si>
    <t>Huur loods</t>
  </si>
  <si>
    <t>Huishouding</t>
  </si>
  <si>
    <t>Gas en elektra</t>
  </si>
  <si>
    <t>Attenties en uitjes vrijwilligers</t>
  </si>
  <si>
    <t>Overig</t>
  </si>
  <si>
    <t>Afdracht Hervormde gemeente</t>
  </si>
  <si>
    <t>Omschrijving</t>
  </si>
  <si>
    <t>Totaal activa</t>
  </si>
  <si>
    <t>Totaal passiva</t>
  </si>
  <si>
    <t>Totaal baten</t>
  </si>
  <si>
    <t>Totaal lasten</t>
  </si>
  <si>
    <t>Bestemmingsreserve/tlv bestemmingsreserve</t>
  </si>
  <si>
    <t>Afdracht andere doelen</t>
  </si>
  <si>
    <t>Afschrijving aanhanger</t>
  </si>
  <si>
    <t>Km.vergoeding eigen vervoer</t>
  </si>
  <si>
    <t>Afschrijving bestelwagen</t>
  </si>
  <si>
    <t>Kosten bestelwagen</t>
  </si>
  <si>
    <t>jaar</t>
  </si>
  <si>
    <t>Toevoeging algemene reserve</t>
  </si>
  <si>
    <t>Bestelauto</t>
  </si>
  <si>
    <t>Aanhanger</t>
  </si>
  <si>
    <t>Totaal</t>
  </si>
  <si>
    <t>Resultaat tlv bestemmingsreserve</t>
  </si>
  <si>
    <t>Totaal bestemmingsreserve</t>
  </si>
  <si>
    <t>Algemene kosten</t>
  </si>
  <si>
    <t>saldo</t>
  </si>
  <si>
    <t>Boeken</t>
  </si>
  <si>
    <t>Kleding</t>
  </si>
  <si>
    <t>Achterhuis</t>
  </si>
  <si>
    <t>Speelgoed</t>
  </si>
  <si>
    <t xml:space="preserve">Meubels </t>
  </si>
  <si>
    <t>opbrengst</t>
  </si>
  <si>
    <t>lasten</t>
  </si>
  <si>
    <t>Kas</t>
  </si>
  <si>
    <t>oud ijzer</t>
  </si>
  <si>
    <t>TOTAAL</t>
  </si>
  <si>
    <t xml:space="preserve">Techno-hoek </t>
  </si>
  <si>
    <t>Galanterie</t>
  </si>
  <si>
    <t>Verzekeringen en KVK</t>
  </si>
  <si>
    <t>Verzekeringen</t>
  </si>
  <si>
    <t>koffie potje</t>
  </si>
  <si>
    <t>totaal</t>
  </si>
  <si>
    <t xml:space="preserve">koffie potje </t>
  </si>
  <si>
    <t>Huur en energie</t>
  </si>
  <si>
    <t>Vervoer en vrachtauto</t>
  </si>
  <si>
    <t>Dagje uit en attenties</t>
  </si>
  <si>
    <t>Kosten keuken</t>
  </si>
  <si>
    <t>Alg.en onderhoudskosten</t>
  </si>
  <si>
    <t xml:space="preserve">         lasten raming 2015</t>
  </si>
  <si>
    <t>Bankkosten</t>
  </si>
  <si>
    <t>Bedrag</t>
  </si>
  <si>
    <t>rente</t>
  </si>
  <si>
    <t>koffiepotje</t>
  </si>
  <si>
    <t>Debet</t>
  </si>
  <si>
    <t>Credit</t>
  </si>
  <si>
    <r>
      <t>oud ijz</t>
    </r>
    <r>
      <rPr>
        <i/>
        <sz val="11"/>
        <rFont val="Arial"/>
        <family val="2"/>
      </rPr>
      <t>er</t>
    </r>
  </si>
  <si>
    <t>Laptop financiële administratie</t>
  </si>
  <si>
    <t>Afschrijving Laptop</t>
  </si>
  <si>
    <t>AED</t>
  </si>
  <si>
    <t>Wisselgeld</t>
  </si>
  <si>
    <t>Huur</t>
  </si>
  <si>
    <t>Energie kosten</t>
  </si>
  <si>
    <t>ING</t>
  </si>
  <si>
    <t>ING spaarrekening</t>
  </si>
  <si>
    <t>datum</t>
  </si>
  <si>
    <t>Km verg.eigen auto</t>
  </si>
  <si>
    <t>kasgeld</t>
  </si>
  <si>
    <t>oudijzer</t>
  </si>
  <si>
    <t>Afschrijving AED</t>
  </si>
  <si>
    <t>saldo 1-jan-2022</t>
  </si>
  <si>
    <t>spaar saldo 1-jan. 2022</t>
  </si>
  <si>
    <t>Fooi  medewerkers wolfswinkel</t>
  </si>
  <si>
    <t>Papier Galanterie</t>
  </si>
  <si>
    <t>Cartridse fin.adm.</t>
  </si>
  <si>
    <t>Donatus verzekering bestuurs vrachtauto</t>
  </si>
  <si>
    <t>Donatus ongevallen verzekering</t>
  </si>
  <si>
    <t>Standaard pakket website</t>
  </si>
  <si>
    <t>TL verlichting</t>
  </si>
  <si>
    <t>fooi  onderhoud vrachtwagen door Harry bij de schuur</t>
  </si>
  <si>
    <t>Brandstof a v Dijk</t>
  </si>
  <si>
    <t>Donatus aanspr.verzekering</t>
  </si>
  <si>
    <t>retour wasmachine</t>
  </si>
  <si>
    <t>Wegenbelasting</t>
  </si>
  <si>
    <t>uitgaven</t>
  </si>
  <si>
    <t>inkomsten</t>
  </si>
  <si>
    <t>afd. Galanterie</t>
  </si>
  <si>
    <t>afd. Boeken</t>
  </si>
  <si>
    <t>afd. Speelgoed</t>
  </si>
  <si>
    <t>afd. Meubels</t>
  </si>
  <si>
    <t>afd. Achterhuis</t>
  </si>
  <si>
    <t>afd. Elektra</t>
  </si>
  <si>
    <t>Gift  goede doelen</t>
  </si>
  <si>
    <t>Gift Hervormde kerk</t>
  </si>
  <si>
    <t>Onvoorzien</t>
  </si>
  <si>
    <t>Installatie camera's</t>
  </si>
  <si>
    <t>Presentatie pen</t>
  </si>
  <si>
    <t>Fruitmand en bloemen  en VVV bon</t>
  </si>
  <si>
    <t>Batterijen electra afd.</t>
  </si>
  <si>
    <t>Etiketten</t>
  </si>
  <si>
    <t>Boekjes afdelingen</t>
  </si>
  <si>
    <t>Reparatie vrachtauto</t>
  </si>
  <si>
    <t>Keuken benodigdheden</t>
  </si>
  <si>
    <t>Beveiliging laptop</t>
  </si>
  <si>
    <t>Fruitmand Maes</t>
  </si>
  <si>
    <t>Kaart mobiel</t>
  </si>
  <si>
    <t>Saucijzenbroodjes</t>
  </si>
  <si>
    <t>Laptop fin.adm.</t>
  </si>
  <si>
    <t xml:space="preserve">Gift Mercy Ships </t>
  </si>
  <si>
    <t>Gift hospice de Wingerd</t>
  </si>
  <si>
    <t>Gift Kika via Lia vd Lagemaat</t>
  </si>
  <si>
    <t>Gift Kinderhoslpice Barneveld</t>
  </si>
  <si>
    <t>Gift Stichting Breath kinderen Oekraine</t>
  </si>
  <si>
    <t>Gift giro 555 Oekraine</t>
  </si>
  <si>
    <t>Gift Michael kerk</t>
  </si>
  <si>
    <t>Jenny cartridge</t>
  </si>
  <si>
    <t>Opterden Waterzooi</t>
  </si>
  <si>
    <t>v Dam nippel</t>
  </si>
  <si>
    <t>Fruitmand Henny Kievit</t>
  </si>
  <si>
    <t>Stempel ;betaald</t>
  </si>
  <si>
    <t>Verlenging laptop bescherming</t>
  </si>
  <si>
    <t>Verzekering vrachtauto</t>
  </si>
  <si>
    <t>huur</t>
  </si>
  <si>
    <t>Telrollen pinautomaat</t>
  </si>
  <si>
    <t>De binder mewerkers avond</t>
  </si>
  <si>
    <t>Bloemen en div.</t>
  </si>
  <si>
    <t>Koffie en gebak voor rekening Michael kerk</t>
  </si>
  <si>
    <t>Gift ophalen goederen</t>
  </si>
  <si>
    <t>Rep Vrachtauto Rens</t>
  </si>
  <si>
    <t>Stickers boeken afd.</t>
  </si>
  <si>
    <t>week</t>
  </si>
  <si>
    <t>raming 2022</t>
  </si>
  <si>
    <t>afd. Kleding</t>
  </si>
  <si>
    <t>afd.Kleding</t>
  </si>
  <si>
    <t>begroting 2022</t>
  </si>
  <si>
    <t>Jan v Garderen Cartridce</t>
  </si>
  <si>
    <t>Fruitmand bezoek Jan Jansen</t>
  </si>
  <si>
    <t>APK keuring vrachtauto</t>
  </si>
  <si>
    <t>declaratie Ton</t>
  </si>
  <si>
    <t>Kosten vrachtwgen en div. v Dijk</t>
  </si>
  <si>
    <t>Muis en mat Wil</t>
  </si>
  <si>
    <t xml:space="preserve"> Huur</t>
  </si>
  <si>
    <t>Fooi Wolfswinkel</t>
  </si>
  <si>
    <t>Ijs traktatie</t>
  </si>
  <si>
    <t>Bloemen en verbandmiddelen Wil vd Voort</t>
  </si>
  <si>
    <t>Moment online Anbi publicatie</t>
  </si>
  <si>
    <t>brandstof a v Dijk en div.</t>
  </si>
  <si>
    <t>Batterijen AED</t>
  </si>
  <si>
    <t>decl Ton</t>
  </si>
  <si>
    <t>Wil vd Voort bloemen fam Huls en fam Fluiter</t>
  </si>
  <si>
    <t>Micro soft abonnement finadm.</t>
  </si>
  <si>
    <t>Tel stroken pin automaat</t>
  </si>
  <si>
    <t>Etiketten Galanterie</t>
  </si>
  <si>
    <t>Bankschroef</t>
  </si>
  <si>
    <t>Cadeau bon Rik zoon geboren</t>
  </si>
  <si>
    <t>Adri van Dijk brandstof en km verg</t>
  </si>
  <si>
    <t>Drukkerij boekjes</t>
  </si>
  <si>
    <t>opbrengsten</t>
  </si>
  <si>
    <t>Hoovos controle brandblussers</t>
  </si>
  <si>
    <t>Declaratie Ton Pronk</t>
  </si>
  <si>
    <t>Fruitmand Arnoud Poot</t>
  </si>
  <si>
    <t>ING Saldo per 1 januari 2022</t>
  </si>
  <si>
    <t>ING spaarsaldo</t>
  </si>
  <si>
    <t>Div. materiaal Dick van Dam</t>
  </si>
  <si>
    <t>Prepaidcard</t>
  </si>
  <si>
    <t>Nietmachine</t>
  </si>
  <si>
    <t>Cartridge en inkt telmachine</t>
  </si>
  <si>
    <t>Nietjes</t>
  </si>
  <si>
    <t xml:space="preserve">De Weistaar </t>
  </si>
  <si>
    <t>Onkosten vergoeding Henk Boeve foto,s</t>
  </si>
  <si>
    <t>Retour wasmachine</t>
  </si>
  <si>
    <t>Camera</t>
  </si>
  <si>
    <t>brandstof a.v Dijk</t>
  </si>
  <si>
    <t>Sofzuiger zakken D van Dam</t>
  </si>
  <si>
    <t>batterijen JvG</t>
  </si>
  <si>
    <t>Rol papier galanterie</t>
  </si>
  <si>
    <t>Koffie machine 2*</t>
  </si>
  <si>
    <t>Energie Schuur</t>
  </si>
  <si>
    <t>Afdracht 2022</t>
  </si>
  <si>
    <t>Wil vd Voort presentjes Medewerkersavond</t>
  </si>
  <si>
    <t>Cartridge secretariaat</t>
  </si>
  <si>
    <t>Kerststol</t>
  </si>
  <si>
    <t>Bloemen</t>
  </si>
  <si>
    <t>Stickers Galanterie</t>
  </si>
  <si>
    <t>Oliebollen</t>
  </si>
  <si>
    <t>ING Saldo per 31 december 2022</t>
  </si>
  <si>
    <t>Afdracht Hervormde Gemeente (2021)</t>
  </si>
  <si>
    <t xml:space="preserve">Afdracht Hervormde Gemeente </t>
  </si>
  <si>
    <t>Goede doelen</t>
  </si>
  <si>
    <t>Meubels</t>
  </si>
  <si>
    <t>Elektra</t>
  </si>
  <si>
    <t xml:space="preserve">                                                 uitgaven</t>
  </si>
  <si>
    <t>Algemene reserve</t>
  </si>
  <si>
    <t>Afschrijving Camera's</t>
  </si>
  <si>
    <t>Camera's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</si>
</sst>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€&quot;\ #,##0;[Red]&quot;€&quot;\ \-#,##0"/>
    <numFmt numFmtId="42" formatCode="_ &quot;€&quot;\ * #,##0_ ;_ &quot;€&quot;\ * \-#,##0_ ;_ &quot;€&quot;\ * &quot;-&quot;_ ;_ @_ "/>
    <numFmt numFmtId="164" formatCode="d/mmm;@"/>
    <numFmt numFmtId="165" formatCode="dd/mm/yyyy"/>
    <numFmt numFmtId="166" formatCode="&quot;€&quot;\ #,##0"/>
    <numFmt numFmtId="167" formatCode="&quot;€&quot;\ #,##0.00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5">
    <xf numFmtId="0" fontId="0" fillId="0" borderId="0" xfId="0"/>
    <xf numFmtId="4" fontId="2" fillId="0" borderId="1" xfId="0" applyNumberFormat="1" applyFon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4" fontId="0" fillId="0" borderId="4" xfId="0" applyNumberFormat="1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4" fontId="0" fillId="0" borderId="4" xfId="0" applyNumberFormat="1" applyBorder="1" applyAlignment="1">
      <alignment horizontal="right"/>
    </xf>
    <xf numFmtId="0" fontId="2" fillId="0" borderId="0" xfId="0" applyFont="1"/>
    <xf numFmtId="4" fontId="2" fillId="0" borderId="8" xfId="0" applyNumberFormat="1" applyFont="1" applyBorder="1" applyAlignment="1">
      <alignment horizontal="right"/>
    </xf>
    <xf numFmtId="4" fontId="2" fillId="0" borderId="0" xfId="0" applyNumberFormat="1" applyFont="1"/>
    <xf numFmtId="0" fontId="2" fillId="0" borderId="0" xfId="0" applyFont="1" applyAlignment="1">
      <alignment horizontal="right"/>
    </xf>
    <xf numFmtId="3" fontId="0" fillId="0" borderId="0" xfId="0" applyNumberFormat="1"/>
    <xf numFmtId="3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7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4" fontId="7" fillId="0" borderId="1" xfId="0" applyNumberFormat="1" applyFont="1" applyBorder="1"/>
    <xf numFmtId="3" fontId="7" fillId="0" borderId="1" xfId="0" applyNumberFormat="1" applyFont="1" applyBorder="1"/>
    <xf numFmtId="14" fontId="7" fillId="0" borderId="1" xfId="0" applyNumberFormat="1" applyFont="1" applyBorder="1"/>
    <xf numFmtId="0" fontId="7" fillId="0" borderId="1" xfId="0" applyFont="1" applyBorder="1"/>
    <xf numFmtId="3" fontId="7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/>
    </xf>
    <xf numFmtId="6" fontId="9" fillId="0" borderId="0" xfId="0" applyNumberFormat="1" applyFont="1"/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0" fillId="0" borderId="1" xfId="0" applyFont="1" applyBorder="1" applyAlignment="1">
      <alignment horizontal="left"/>
    </xf>
    <xf numFmtId="4" fontId="10" fillId="0" borderId="4" xfId="0" applyNumberFormat="1" applyFont="1" applyBorder="1"/>
    <xf numFmtId="166" fontId="5" fillId="0" borderId="8" xfId="0" applyNumberFormat="1" applyFont="1" applyBorder="1"/>
    <xf numFmtId="0" fontId="5" fillId="0" borderId="1" xfId="0" applyFont="1" applyBorder="1"/>
    <xf numFmtId="4" fontId="5" fillId="2" borderId="1" xfId="0" applyNumberFormat="1" applyFont="1" applyFill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166" fontId="5" fillId="0" borderId="17" xfId="0" applyNumberFormat="1" applyFont="1" applyBorder="1"/>
    <xf numFmtId="4" fontId="10" fillId="0" borderId="0" xfId="0" applyNumberFormat="1" applyFont="1"/>
    <xf numFmtId="4" fontId="0" fillId="0" borderId="1" xfId="0" applyNumberFormat="1" applyBorder="1" applyAlignment="1">
      <alignment horizontal="right"/>
    </xf>
    <xf numFmtId="4" fontId="5" fillId="0" borderId="8" xfId="0" applyNumberFormat="1" applyFont="1" applyBorder="1"/>
    <xf numFmtId="4" fontId="10" fillId="0" borderId="8" xfId="0" applyNumberFormat="1" applyFont="1" applyBorder="1"/>
    <xf numFmtId="0" fontId="10" fillId="0" borderId="1" xfId="0" applyFont="1" applyBorder="1"/>
    <xf numFmtId="1" fontId="5" fillId="0" borderId="1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right"/>
    </xf>
    <xf numFmtId="0" fontId="6" fillId="0" borderId="4" xfId="0" applyFont="1" applyBorder="1"/>
    <xf numFmtId="14" fontId="4" fillId="0" borderId="1" xfId="0" applyNumberFormat="1" applyFont="1" applyBorder="1"/>
    <xf numFmtId="166" fontId="4" fillId="0" borderId="1" xfId="0" applyNumberFormat="1" applyFont="1" applyBorder="1"/>
    <xf numFmtId="0" fontId="4" fillId="0" borderId="1" xfId="0" applyFont="1" applyBorder="1"/>
    <xf numFmtId="166" fontId="4" fillId="0" borderId="6" xfId="0" applyNumberFormat="1" applyFont="1" applyBorder="1"/>
    <xf numFmtId="0" fontId="4" fillId="0" borderId="6" xfId="0" applyFont="1" applyBorder="1" applyAlignment="1">
      <alignment horizontal="left"/>
    </xf>
    <xf numFmtId="4" fontId="4" fillId="0" borderId="8" xfId="0" applyNumberFormat="1" applyFont="1" applyBorder="1"/>
    <xf numFmtId="0" fontId="6" fillId="0" borderId="1" xfId="0" applyFont="1" applyBorder="1"/>
    <xf numFmtId="42" fontId="4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2" fillId="0" borderId="4" xfId="0" applyNumberFormat="1" applyFont="1" applyBorder="1"/>
    <xf numFmtId="0" fontId="11" fillId="0" borderId="0" xfId="0" applyFont="1"/>
    <xf numFmtId="4" fontId="11" fillId="0" borderId="0" xfId="0" applyNumberFormat="1" applyFont="1"/>
    <xf numFmtId="4" fontId="11" fillId="0" borderId="5" xfId="0" applyNumberFormat="1" applyFont="1" applyBorder="1" applyAlignment="1">
      <alignment horizontal="right"/>
    </xf>
    <xf numFmtId="4" fontId="12" fillId="0" borderId="0" xfId="0" applyNumberFormat="1" applyFont="1" applyAlignment="1">
      <alignment horizontal="right"/>
    </xf>
    <xf numFmtId="0" fontId="12" fillId="0" borderId="0" xfId="0" applyFont="1"/>
    <xf numFmtId="4" fontId="11" fillId="0" borderId="14" xfId="0" applyNumberFormat="1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16" fontId="11" fillId="0" borderId="0" xfId="0" applyNumberFormat="1" applyFont="1"/>
    <xf numFmtId="4" fontId="11" fillId="0" borderId="0" xfId="0" applyNumberFormat="1" applyFont="1" applyAlignment="1">
      <alignment horizontal="right"/>
    </xf>
    <xf numFmtId="164" fontId="11" fillId="0" borderId="0" xfId="0" applyNumberFormat="1" applyFont="1"/>
    <xf numFmtId="164" fontId="11" fillId="0" borderId="0" xfId="0" applyNumberFormat="1" applyFont="1" applyAlignment="1">
      <alignment horizontal="right"/>
    </xf>
    <xf numFmtId="4" fontId="12" fillId="0" borderId="13" xfId="0" applyNumberFormat="1" applyFont="1" applyBorder="1" applyAlignment="1">
      <alignment horizontal="right"/>
    </xf>
    <xf numFmtId="4" fontId="12" fillId="0" borderId="5" xfId="0" applyNumberFormat="1" applyFont="1" applyBorder="1" applyAlignment="1">
      <alignment horizontal="right"/>
    </xf>
    <xf numFmtId="14" fontId="11" fillId="0" borderId="0" xfId="0" applyNumberFormat="1" applyFont="1" applyAlignment="1">
      <alignment horizontal="left"/>
    </xf>
    <xf numFmtId="4" fontId="12" fillId="0" borderId="21" xfId="0" applyNumberFormat="1" applyFont="1" applyBorder="1" applyAlignment="1">
      <alignment horizontal="right"/>
    </xf>
    <xf numFmtId="14" fontId="11" fillId="0" borderId="0" xfId="0" applyNumberFormat="1" applyFont="1"/>
    <xf numFmtId="0" fontId="4" fillId="0" borderId="6" xfId="0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4" fontId="11" fillId="0" borderId="4" xfId="0" applyNumberFormat="1" applyFont="1" applyBorder="1"/>
    <xf numFmtId="4" fontId="12" fillId="0" borderId="8" xfId="0" applyNumberFormat="1" applyFont="1" applyBorder="1" applyAlignment="1">
      <alignment horizontal="right"/>
    </xf>
    <xf numFmtId="0" fontId="11" fillId="3" borderId="0" xfId="0" applyFont="1" applyFill="1"/>
    <xf numFmtId="3" fontId="5" fillId="0" borderId="8" xfId="0" applyNumberFormat="1" applyFont="1" applyBorder="1"/>
    <xf numFmtId="3" fontId="6" fillId="0" borderId="0" xfId="0" applyNumberFormat="1" applyFont="1"/>
    <xf numFmtId="4" fontId="12" fillId="3" borderId="8" xfId="0" applyNumberFormat="1" applyFont="1" applyFill="1" applyBorder="1" applyAlignment="1">
      <alignment horizontal="right"/>
    </xf>
    <xf numFmtId="2" fontId="14" fillId="0" borderId="0" xfId="0" applyNumberFormat="1" applyFont="1" applyAlignment="1">
      <alignment horizontal="right"/>
    </xf>
    <xf numFmtId="4" fontId="4" fillId="0" borderId="6" xfId="0" applyNumberFormat="1" applyFont="1" applyBorder="1"/>
    <xf numFmtId="165" fontId="6" fillId="0" borderId="15" xfId="0" applyNumberFormat="1" applyFont="1" applyBorder="1"/>
    <xf numFmtId="4" fontId="4" fillId="0" borderId="16" xfId="0" applyNumberFormat="1" applyFont="1" applyBorder="1"/>
    <xf numFmtId="4" fontId="6" fillId="0" borderId="16" xfId="0" applyNumberFormat="1" applyFont="1" applyBorder="1" applyAlignment="1">
      <alignment horizontal="right"/>
    </xf>
    <xf numFmtId="4" fontId="4" fillId="0" borderId="1" xfId="0" applyNumberFormat="1" applyFont="1" applyBorder="1"/>
    <xf numFmtId="0" fontId="6" fillId="0" borderId="15" xfId="0" applyFont="1" applyBorder="1" applyAlignment="1">
      <alignment horizontal="left"/>
    </xf>
    <xf numFmtId="4" fontId="6" fillId="0" borderId="16" xfId="0" applyNumberFormat="1" applyFont="1" applyBorder="1"/>
    <xf numFmtId="0" fontId="4" fillId="0" borderId="16" xfId="0" applyFont="1" applyBorder="1" applyAlignment="1">
      <alignment horizontal="left"/>
    </xf>
    <xf numFmtId="4" fontId="6" fillId="0" borderId="0" xfId="0" applyNumberFormat="1" applyFont="1"/>
    <xf numFmtId="165" fontId="6" fillId="0" borderId="13" xfId="0" applyNumberFormat="1" applyFont="1" applyBorder="1"/>
    <xf numFmtId="4" fontId="6" fillId="0" borderId="14" xfId="0" applyNumberFormat="1" applyFont="1" applyBorder="1"/>
    <xf numFmtId="4" fontId="6" fillId="0" borderId="14" xfId="0" applyNumberFormat="1" applyFont="1" applyBorder="1" applyAlignment="1">
      <alignment horizontal="right"/>
    </xf>
    <xf numFmtId="4" fontId="6" fillId="0" borderId="23" xfId="0" applyNumberFormat="1" applyFont="1" applyBorder="1"/>
    <xf numFmtId="4" fontId="6" fillId="0" borderId="22" xfId="0" applyNumberFormat="1" applyFont="1" applyBorder="1"/>
    <xf numFmtId="4" fontId="6" fillId="0" borderId="24" xfId="0" applyNumberFormat="1" applyFont="1" applyBorder="1"/>
    <xf numFmtId="0" fontId="6" fillId="0" borderId="13" xfId="0" applyFont="1" applyBorder="1"/>
    <xf numFmtId="0" fontId="6" fillId="0" borderId="13" xfId="0" applyFont="1" applyBorder="1" applyAlignment="1">
      <alignment vertical="center"/>
    </xf>
    <xf numFmtId="4" fontId="4" fillId="0" borderId="14" xfId="0" applyNumberFormat="1" applyFont="1" applyBorder="1"/>
    <xf numFmtId="0" fontId="4" fillId="0" borderId="14" xfId="0" applyFont="1" applyBorder="1" applyAlignment="1">
      <alignment horizontal="left"/>
    </xf>
    <xf numFmtId="14" fontId="6" fillId="0" borderId="0" xfId="0" applyNumberFormat="1" applyFont="1"/>
    <xf numFmtId="0" fontId="6" fillId="0" borderId="15" xfId="0" applyFont="1" applyBorder="1" applyAlignment="1">
      <alignment vertical="center"/>
    </xf>
    <xf numFmtId="165" fontId="6" fillId="0" borderId="1" xfId="0" applyNumberFormat="1" applyFont="1" applyBorder="1"/>
    <xf numFmtId="4" fontId="6" fillId="0" borderId="6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9" xfId="0" applyNumberFormat="1" applyFont="1" applyBorder="1" applyAlignment="1">
      <alignment horizontal="right"/>
    </xf>
    <xf numFmtId="165" fontId="6" fillId="0" borderId="12" xfId="0" applyNumberFormat="1" applyFont="1" applyBorder="1"/>
    <xf numFmtId="4" fontId="4" fillId="0" borderId="18" xfId="0" applyNumberFormat="1" applyFont="1" applyBorder="1" applyAlignment="1">
      <alignment horizontal="right"/>
    </xf>
    <xf numFmtId="165" fontId="6" fillId="0" borderId="6" xfId="0" applyNumberFormat="1" applyFont="1" applyBorder="1"/>
    <xf numFmtId="4" fontId="6" fillId="0" borderId="0" xfId="0" applyNumberFormat="1" applyFont="1" applyAlignment="1">
      <alignment horizontal="right"/>
    </xf>
    <xf numFmtId="4" fontId="6" fillId="0" borderId="20" xfId="0" applyNumberFormat="1" applyFont="1" applyBorder="1" applyAlignment="1">
      <alignment horizontal="right"/>
    </xf>
    <xf numFmtId="0" fontId="4" fillId="0" borderId="13" xfId="0" applyFont="1" applyBorder="1" applyAlignment="1">
      <alignment vertical="center"/>
    </xf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4" fontId="6" fillId="0" borderId="4" xfId="0" applyNumberFormat="1" applyFont="1" applyBorder="1"/>
    <xf numFmtId="3" fontId="4" fillId="0" borderId="0" xfId="0" applyNumberFormat="1" applyFont="1"/>
    <xf numFmtId="14" fontId="6" fillId="0" borderId="10" xfId="0" applyNumberFormat="1" applyFont="1" applyBorder="1"/>
    <xf numFmtId="4" fontId="4" fillId="0" borderId="17" xfId="0" applyNumberFormat="1" applyFont="1" applyBorder="1"/>
    <xf numFmtId="14" fontId="6" fillId="0" borderId="3" xfId="0" applyNumberFormat="1" applyFont="1" applyBorder="1"/>
    <xf numFmtId="164" fontId="6" fillId="0" borderId="15" xfId="0" applyNumberFormat="1" applyFont="1" applyBorder="1" applyAlignment="1">
      <alignment wrapText="1"/>
    </xf>
    <xf numFmtId="164" fontId="6" fillId="0" borderId="13" xfId="0" applyNumberFormat="1" applyFont="1" applyBorder="1" applyAlignment="1">
      <alignment wrapText="1"/>
    </xf>
    <xf numFmtId="14" fontId="6" fillId="0" borderId="12" xfId="0" applyNumberFormat="1" applyFont="1" applyBorder="1" applyAlignment="1">
      <alignment wrapText="1"/>
    </xf>
    <xf numFmtId="14" fontId="6" fillId="0" borderId="11" xfId="0" applyNumberFormat="1" applyFont="1" applyBorder="1" applyAlignment="1">
      <alignment wrapText="1"/>
    </xf>
    <xf numFmtId="0" fontId="6" fillId="0" borderId="11" xfId="0" applyFont="1" applyBorder="1" applyAlignment="1">
      <alignment wrapText="1"/>
    </xf>
    <xf numFmtId="14" fontId="6" fillId="0" borderId="9" xfId="0" applyNumberFormat="1" applyFont="1" applyBorder="1" applyAlignment="1">
      <alignment wrapText="1"/>
    </xf>
    <xf numFmtId="14" fontId="6" fillId="0" borderId="0" xfId="0" applyNumberFormat="1" applyFont="1" applyAlignment="1">
      <alignment wrapText="1"/>
    </xf>
    <xf numFmtId="14" fontId="6" fillId="0" borderId="2" xfId="0" applyNumberFormat="1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wrapText="1"/>
    </xf>
    <xf numFmtId="165" fontId="6" fillId="0" borderId="27" xfId="0" applyNumberFormat="1" applyFont="1" applyBorder="1"/>
    <xf numFmtId="164" fontId="4" fillId="0" borderId="1" xfId="0" applyNumberFormat="1" applyFont="1" applyBorder="1" applyAlignment="1">
      <alignment wrapText="1"/>
    </xf>
    <xf numFmtId="165" fontId="4" fillId="0" borderId="1" xfId="0" applyNumberFormat="1" applyFont="1" applyBorder="1"/>
    <xf numFmtId="164" fontId="4" fillId="0" borderId="27" xfId="0" applyNumberFormat="1" applyFont="1" applyBorder="1" applyAlignment="1">
      <alignment wrapText="1"/>
    </xf>
    <xf numFmtId="4" fontId="11" fillId="3" borderId="0" xfId="0" applyNumberFormat="1" applyFont="1" applyFill="1" applyAlignment="1">
      <alignment horizontal="right"/>
    </xf>
    <xf numFmtId="4" fontId="11" fillId="3" borderId="0" xfId="0" applyNumberFormat="1" applyFont="1" applyFill="1"/>
    <xf numFmtId="4" fontId="13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12" fillId="0" borderId="4" xfId="0" applyFont="1" applyBorder="1"/>
    <xf numFmtId="4" fontId="12" fillId="0" borderId="0" xfId="0" applyNumberFormat="1" applyFont="1"/>
    <xf numFmtId="4" fontId="5" fillId="3" borderId="6" xfId="0" applyNumberFormat="1" applyFont="1" applyFill="1" applyBorder="1"/>
    <xf numFmtId="4" fontId="10" fillId="3" borderId="4" xfId="0" applyNumberFormat="1" applyFont="1" applyFill="1" applyBorder="1"/>
    <xf numFmtId="0" fontId="6" fillId="3" borderId="0" xfId="0" applyFont="1" applyFill="1"/>
    <xf numFmtId="166" fontId="5" fillId="3" borderId="7" xfId="0" applyNumberFormat="1" applyFont="1" applyFill="1" applyBorder="1" applyAlignment="1">
      <alignment horizontal="right"/>
    </xf>
    <xf numFmtId="166" fontId="5" fillId="3" borderId="6" xfId="0" applyNumberFormat="1" applyFont="1" applyFill="1" applyBorder="1" applyAlignment="1">
      <alignment horizontal="right"/>
    </xf>
    <xf numFmtId="166" fontId="5" fillId="0" borderId="1" xfId="0" applyNumberFormat="1" applyFont="1" applyBorder="1"/>
    <xf numFmtId="166" fontId="5" fillId="2" borderId="1" xfId="0" applyNumberFormat="1" applyFont="1" applyFill="1" applyBorder="1"/>
    <xf numFmtId="166" fontId="10" fillId="0" borderId="0" xfId="0" applyNumberFormat="1" applyFont="1"/>
    <xf numFmtId="166" fontId="10" fillId="0" borderId="8" xfId="0" applyNumberFormat="1" applyFont="1" applyBorder="1"/>
    <xf numFmtId="4" fontId="12" fillId="3" borderId="4" xfId="0" applyNumberFormat="1" applyFont="1" applyFill="1" applyBorder="1"/>
    <xf numFmtId="4" fontId="11" fillId="0" borderId="4" xfId="0" applyNumberFormat="1" applyFont="1" applyBorder="1" applyAlignment="1">
      <alignment horizontal="right"/>
    </xf>
    <xf numFmtId="16" fontId="6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center"/>
    </xf>
    <xf numFmtId="4" fontId="5" fillId="0" borderId="11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10" fillId="0" borderId="11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right"/>
    </xf>
    <xf numFmtId="0" fontId="10" fillId="0" borderId="3" xfId="0" applyFont="1" applyBorder="1"/>
    <xf numFmtId="4" fontId="10" fillId="0" borderId="1" xfId="0" applyNumberFormat="1" applyFont="1" applyBorder="1"/>
    <xf numFmtId="4" fontId="12" fillId="3" borderId="0" xfId="0" applyNumberFormat="1" applyFont="1" applyFill="1" applyAlignment="1">
      <alignment horizontal="right"/>
    </xf>
    <xf numFmtId="2" fontId="11" fillId="0" borderId="0" xfId="0" applyNumberFormat="1" applyFont="1"/>
    <xf numFmtId="2" fontId="14" fillId="0" borderId="0" xfId="0" applyNumberFormat="1" applyFont="1"/>
    <xf numFmtId="2" fontId="12" fillId="0" borderId="0" xfId="0" applyNumberFormat="1" applyFont="1"/>
    <xf numFmtId="2" fontId="13" fillId="0" borderId="0" xfId="0" applyNumberFormat="1" applyFont="1"/>
    <xf numFmtId="2" fontId="11" fillId="3" borderId="0" xfId="0" applyNumberFormat="1" applyFont="1" applyFill="1"/>
    <xf numFmtId="0" fontId="5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14" fontId="5" fillId="3" borderId="1" xfId="0" applyNumberFormat="1" applyFont="1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166" fontId="5" fillId="3" borderId="8" xfId="0" applyNumberFormat="1" applyFont="1" applyFill="1" applyBorder="1"/>
    <xf numFmtId="166" fontId="5" fillId="3" borderId="1" xfId="0" applyNumberFormat="1" applyFont="1" applyFill="1" applyBorder="1"/>
    <xf numFmtId="0" fontId="5" fillId="3" borderId="6" xfId="0" applyFont="1" applyFill="1" applyBorder="1" applyAlignment="1">
      <alignment horizontal="left"/>
    </xf>
    <xf numFmtId="4" fontId="10" fillId="3" borderId="3" xfId="0" applyNumberFormat="1" applyFont="1" applyFill="1" applyBorder="1"/>
    <xf numFmtId="4" fontId="5" fillId="3" borderId="1" xfId="0" applyNumberFormat="1" applyFont="1" applyFill="1" applyBorder="1" applyAlignment="1">
      <alignment horizontal="right"/>
    </xf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9" fillId="3" borderId="0" xfId="0" applyFont="1" applyFill="1"/>
    <xf numFmtId="0" fontId="7" fillId="3" borderId="0" xfId="0" applyFont="1" applyFill="1" applyAlignment="1">
      <alignment horizontal="left"/>
    </xf>
    <xf numFmtId="164" fontId="6" fillId="0" borderId="28" xfId="0" applyNumberFormat="1" applyFont="1" applyBorder="1" applyAlignment="1">
      <alignment wrapText="1"/>
    </xf>
    <xf numFmtId="164" fontId="6" fillId="0" borderId="29" xfId="0" applyNumberFormat="1" applyFont="1" applyBorder="1" applyAlignment="1">
      <alignment wrapText="1"/>
    </xf>
    <xf numFmtId="4" fontId="11" fillId="0" borderId="30" xfId="0" applyNumberFormat="1" applyFont="1" applyBorder="1" applyAlignment="1">
      <alignment horizontal="right"/>
    </xf>
    <xf numFmtId="4" fontId="12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/>
    </xf>
    <xf numFmtId="3" fontId="5" fillId="3" borderId="6" xfId="0" applyNumberFormat="1" applyFont="1" applyFill="1" applyBorder="1" applyAlignment="1">
      <alignment horizontal="right"/>
    </xf>
    <xf numFmtId="14" fontId="0" fillId="0" borderId="1" xfId="0" applyNumberFormat="1" applyBorder="1"/>
    <xf numFmtId="4" fontId="0" fillId="0" borderId="1" xfId="0" applyNumberFormat="1" applyBorder="1"/>
    <xf numFmtId="4" fontId="3" fillId="0" borderId="1" xfId="0" applyNumberFormat="1" applyFont="1" applyBorder="1"/>
    <xf numFmtId="0" fontId="0" fillId="0" borderId="1" xfId="0" applyBorder="1"/>
    <xf numFmtId="4" fontId="2" fillId="0" borderId="1" xfId="0" applyNumberFormat="1" applyFont="1" applyBorder="1"/>
    <xf numFmtId="0" fontId="3" fillId="0" borderId="1" xfId="0" applyFont="1" applyBorder="1"/>
    <xf numFmtId="14" fontId="0" fillId="0" borderId="0" xfId="0" applyNumberFormat="1"/>
    <xf numFmtId="4" fontId="12" fillId="0" borderId="1" xfId="0" applyNumberFormat="1" applyFont="1" applyBorder="1" applyAlignment="1">
      <alignment horizontal="right"/>
    </xf>
    <xf numFmtId="0" fontId="3" fillId="0" borderId="0" xfId="0" applyFont="1"/>
    <xf numFmtId="2" fontId="0" fillId="0" borderId="0" xfId="0" applyNumberFormat="1"/>
    <xf numFmtId="4" fontId="2" fillId="0" borderId="0" xfId="0" applyNumberFormat="1" applyFont="1" applyAlignment="1">
      <alignment horizontal="right"/>
    </xf>
    <xf numFmtId="3" fontId="5" fillId="0" borderId="17" xfId="0" applyNumberFormat="1" applyFont="1" applyBorder="1"/>
    <xf numFmtId="3" fontId="5" fillId="0" borderId="8" xfId="0" applyNumberFormat="1" applyFont="1" applyBorder="1" applyAlignment="1">
      <alignment horizontal="right"/>
    </xf>
    <xf numFmtId="1" fontId="10" fillId="0" borderId="1" xfId="0" applyNumberFormat="1" applyFont="1" applyBorder="1"/>
    <xf numFmtId="1" fontId="0" fillId="0" borderId="1" xfId="0" applyNumberFormat="1" applyBorder="1"/>
    <xf numFmtId="3" fontId="10" fillId="0" borderId="1" xfId="0" applyNumberFormat="1" applyFont="1" applyBorder="1"/>
    <xf numFmtId="3" fontId="6" fillId="0" borderId="1" xfId="0" applyNumberFormat="1" applyFont="1" applyBorder="1"/>
    <xf numFmtId="1" fontId="6" fillId="0" borderId="1" xfId="0" applyNumberFormat="1" applyFont="1" applyBorder="1"/>
    <xf numFmtId="4" fontId="13" fillId="0" borderId="4" xfId="0" applyNumberFormat="1" applyFont="1" applyBorder="1"/>
    <xf numFmtId="166" fontId="5" fillId="0" borderId="0" xfId="0" applyNumberFormat="1" applyFont="1"/>
    <xf numFmtId="166" fontId="5" fillId="0" borderId="1" xfId="0" applyNumberFormat="1" applyFont="1" applyBorder="1" applyAlignment="1">
      <alignment horizontal="right"/>
    </xf>
    <xf numFmtId="164" fontId="3" fillId="0" borderId="26" xfId="0" applyNumberFormat="1" applyFont="1" applyBorder="1" applyAlignment="1">
      <alignment wrapText="1"/>
    </xf>
    <xf numFmtId="4" fontId="2" fillId="0" borderId="7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2" fillId="3" borderId="8" xfId="0" applyNumberFormat="1" applyFont="1" applyFill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3" borderId="14" xfId="0" applyNumberFormat="1" applyFont="1" applyFill="1" applyBorder="1" applyAlignment="1">
      <alignment horizontal="right"/>
    </xf>
    <xf numFmtId="4" fontId="3" fillId="3" borderId="8" xfId="0" applyNumberFormat="1" applyFont="1" applyFill="1" applyBorder="1" applyAlignment="1">
      <alignment horizontal="right"/>
    </xf>
    <xf numFmtId="16" fontId="2" fillId="0" borderId="0" xfId="0" applyNumberFormat="1" applyFont="1"/>
    <xf numFmtId="16" fontId="3" fillId="0" borderId="25" xfId="0" applyNumberFormat="1" applyFont="1" applyBorder="1"/>
    <xf numFmtId="0" fontId="16" fillId="0" borderId="1" xfId="0" applyFont="1" applyBorder="1"/>
    <xf numFmtId="166" fontId="16" fillId="0" borderId="1" xfId="0" applyNumberFormat="1" applyFont="1" applyBorder="1"/>
    <xf numFmtId="167" fontId="4" fillId="0" borderId="8" xfId="0" applyNumberFormat="1" applyFont="1" applyBorder="1"/>
    <xf numFmtId="166" fontId="4" fillId="0" borderId="8" xfId="0" applyNumberFormat="1" applyFont="1" applyBorder="1"/>
    <xf numFmtId="4" fontId="5" fillId="0" borderId="6" xfId="0" applyNumberFormat="1" applyFont="1" applyBorder="1"/>
    <xf numFmtId="166" fontId="6" fillId="0" borderId="1" xfId="0" applyNumberFormat="1" applyFont="1" applyBorder="1"/>
    <xf numFmtId="166" fontId="5" fillId="0" borderId="6" xfId="0" applyNumberFormat="1" applyFont="1" applyBorder="1" applyAlignment="1">
      <alignment horizontal="right"/>
    </xf>
    <xf numFmtId="14" fontId="5" fillId="0" borderId="1" xfId="0" applyNumberFormat="1" applyFont="1" applyBorder="1"/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right"/>
    </xf>
    <xf numFmtId="166" fontId="5" fillId="0" borderId="7" xfId="0" applyNumberFormat="1" applyFont="1" applyBorder="1" applyAlignment="1">
      <alignment horizontal="right"/>
    </xf>
    <xf numFmtId="166" fontId="5" fillId="2" borderId="8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0" xfId="0" applyNumberFormat="1" applyFont="1" applyAlignment="1">
      <alignment wrapText="1"/>
    </xf>
    <xf numFmtId="165" fontId="4" fillId="0" borderId="0" xfId="0" applyNumberFormat="1" applyFont="1"/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/>
    <xf numFmtId="4" fontId="12" fillId="0" borderId="0" xfId="0" applyNumberFormat="1" applyFont="1" applyAlignment="1">
      <alignment horizontal="right"/>
    </xf>
    <xf numFmtId="0" fontId="5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1" defaultTableStyle="TableStyleMedium2" defaultPivotStyle="PivotStyleLight16">
    <tableStyle name="Invisible" pivot="0" table="0" count="0" xr9:uid="{098BC8DA-CD80-4A3D-B4C6-25A4C880D68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62" sqref="B62"/>
    </sheetView>
  </sheetViews>
  <sheetFormatPr defaultRowHeight="13.2" x14ac:dyDescent="0.25"/>
  <cols>
    <col min="1" max="1" width="43.33203125" style="3" customWidth="1"/>
    <col min="2" max="2" width="14.6640625" style="8" customWidth="1"/>
    <col min="3" max="7" width="14.6640625" style="2" customWidth="1"/>
    <col min="8" max="11" width="14.6640625" customWidth="1"/>
  </cols>
  <sheetData>
    <row r="1" spans="1:3" x14ac:dyDescent="0.25">
      <c r="A1" s="3" t="s">
        <v>2</v>
      </c>
      <c r="C1" s="4"/>
    </row>
    <row r="2" spans="1:3" x14ac:dyDescent="0.25">
      <c r="A2" s="3" t="s">
        <v>11</v>
      </c>
      <c r="B2" s="53" t="s">
        <v>22</v>
      </c>
      <c r="C2" s="4"/>
    </row>
    <row r="3" spans="1:3" x14ac:dyDescent="0.25">
      <c r="B3" s="134">
        <v>2022</v>
      </c>
      <c r="C3" s="4"/>
    </row>
    <row r="4" spans="1:3" x14ac:dyDescent="0.25">
      <c r="A4" s="252" t="s">
        <v>58</v>
      </c>
      <c r="B4" s="38"/>
      <c r="C4" s="4"/>
    </row>
    <row r="5" spans="1:3" x14ac:dyDescent="0.25">
      <c r="A5" s="253" t="s">
        <v>67</v>
      </c>
      <c r="B5" s="38">
        <v>21597.975999999995</v>
      </c>
      <c r="C5" s="4"/>
    </row>
    <row r="6" spans="1:3" x14ac:dyDescent="0.25">
      <c r="A6" s="253" t="s">
        <v>68</v>
      </c>
      <c r="B6" s="38">
        <v>27196.66</v>
      </c>
      <c r="C6" s="4"/>
    </row>
    <row r="7" spans="1:3" x14ac:dyDescent="0.25">
      <c r="A7" s="253" t="s">
        <v>38</v>
      </c>
      <c r="B7" s="38">
        <v>275</v>
      </c>
      <c r="C7" s="4"/>
    </row>
    <row r="8" spans="1:3" x14ac:dyDescent="0.25">
      <c r="A8" s="253" t="s">
        <v>24</v>
      </c>
      <c r="B8" s="38">
        <v>0</v>
      </c>
      <c r="C8" s="4"/>
    </row>
    <row r="9" spans="1:3" x14ac:dyDescent="0.25">
      <c r="A9" s="253" t="s">
        <v>25</v>
      </c>
      <c r="B9" s="38">
        <v>0</v>
      </c>
      <c r="C9" s="4"/>
    </row>
    <row r="10" spans="1:3" x14ac:dyDescent="0.25">
      <c r="A10" s="254" t="s">
        <v>61</v>
      </c>
      <c r="B10" s="38">
        <v>0</v>
      </c>
      <c r="C10" s="4"/>
    </row>
    <row r="11" spans="1:3" x14ac:dyDescent="0.25">
      <c r="A11" s="253" t="s">
        <v>63</v>
      </c>
      <c r="B11" s="38">
        <v>0</v>
      </c>
      <c r="C11" s="4"/>
    </row>
    <row r="12" spans="1:3" x14ac:dyDescent="0.25">
      <c r="A12" s="253" t="s">
        <v>198</v>
      </c>
      <c r="B12" s="38">
        <v>0</v>
      </c>
      <c r="C12" s="4"/>
    </row>
    <row r="13" spans="1:3" x14ac:dyDescent="0.25">
      <c r="A13" s="255" t="s">
        <v>12</v>
      </c>
      <c r="B13" s="1">
        <v>49069.635999999999</v>
      </c>
      <c r="C13" s="4"/>
    </row>
    <row r="14" spans="1:3" x14ac:dyDescent="0.25">
      <c r="A14" s="5"/>
      <c r="B14" s="38"/>
      <c r="C14" s="4"/>
    </row>
    <row r="15" spans="1:3" x14ac:dyDescent="0.25">
      <c r="A15" s="5"/>
      <c r="B15" s="38"/>
      <c r="C15" s="4"/>
    </row>
    <row r="16" spans="1:3" x14ac:dyDescent="0.25">
      <c r="A16" s="252" t="s">
        <v>59</v>
      </c>
      <c r="B16" s="38"/>
      <c r="C16" s="4"/>
    </row>
    <row r="17" spans="1:3" x14ac:dyDescent="0.25">
      <c r="A17" s="253" t="s">
        <v>3</v>
      </c>
      <c r="B17" s="38">
        <v>34069.635999999984</v>
      </c>
      <c r="C17" s="4"/>
    </row>
    <row r="18" spans="1:3" x14ac:dyDescent="0.25">
      <c r="A18" s="253" t="s">
        <v>196</v>
      </c>
      <c r="B18" s="38">
        <v>15000</v>
      </c>
      <c r="C18" s="4"/>
    </row>
    <row r="19" spans="1:3" x14ac:dyDescent="0.25">
      <c r="A19" s="253"/>
      <c r="B19" s="38"/>
      <c r="C19" s="4"/>
    </row>
    <row r="20" spans="1:3" x14ac:dyDescent="0.25">
      <c r="A20" s="5"/>
      <c r="B20" s="38"/>
      <c r="C20" s="4"/>
    </row>
    <row r="21" spans="1:3" x14ac:dyDescent="0.25">
      <c r="A21" s="5"/>
      <c r="B21" s="38"/>
      <c r="C21" s="4"/>
    </row>
    <row r="22" spans="1:3" x14ac:dyDescent="0.25">
      <c r="A22" s="5"/>
      <c r="B22" s="38"/>
      <c r="C22" s="4"/>
    </row>
    <row r="23" spans="1:3" x14ac:dyDescent="0.25">
      <c r="A23" s="5"/>
      <c r="B23" s="38"/>
      <c r="C23" s="4"/>
    </row>
    <row r="24" spans="1:3" x14ac:dyDescent="0.25">
      <c r="A24" s="5"/>
      <c r="B24" s="38"/>
      <c r="C24" s="4"/>
    </row>
    <row r="25" spans="1:3" x14ac:dyDescent="0.25">
      <c r="A25" s="255" t="s">
        <v>13</v>
      </c>
      <c r="B25" s="1">
        <v>49069.635999999984</v>
      </c>
      <c r="C25" s="4"/>
    </row>
    <row r="26" spans="1:3" x14ac:dyDescent="0.25">
      <c r="A26" s="255"/>
      <c r="B26" s="38"/>
      <c r="C26" s="4"/>
    </row>
    <row r="27" spans="1:3" x14ac:dyDescent="0.25">
      <c r="A27" s="252" t="s">
        <v>0</v>
      </c>
      <c r="B27" s="38"/>
      <c r="C27" s="4"/>
    </row>
    <row r="28" spans="1:3" x14ac:dyDescent="0.25">
      <c r="A28" s="253" t="s">
        <v>4</v>
      </c>
      <c r="B28" s="38">
        <v>113876.93</v>
      </c>
      <c r="C28" s="4"/>
    </row>
    <row r="29" spans="1:3" x14ac:dyDescent="0.25">
      <c r="A29" s="253" t="s">
        <v>57</v>
      </c>
      <c r="B29" s="38">
        <v>186.7</v>
      </c>
      <c r="C29" s="4"/>
    </row>
    <row r="30" spans="1:3" x14ac:dyDescent="0.25">
      <c r="A30" s="253" t="s">
        <v>72</v>
      </c>
      <c r="B30" s="38">
        <v>750</v>
      </c>
      <c r="C30" s="4"/>
    </row>
    <row r="31" spans="1:3" x14ac:dyDescent="0.25">
      <c r="A31" s="253" t="s">
        <v>56</v>
      </c>
      <c r="B31" s="38"/>
      <c r="C31" s="4"/>
    </row>
    <row r="32" spans="1:3" x14ac:dyDescent="0.25">
      <c r="A32" s="253"/>
      <c r="B32" s="38"/>
      <c r="C32" s="4"/>
    </row>
    <row r="33" spans="1:3" x14ac:dyDescent="0.25">
      <c r="A33" s="256"/>
      <c r="B33" s="38"/>
      <c r="C33" s="4"/>
    </row>
    <row r="34" spans="1:3" x14ac:dyDescent="0.25">
      <c r="A34" s="5"/>
      <c r="B34" s="38"/>
      <c r="C34" s="4"/>
    </row>
    <row r="35" spans="1:3" x14ac:dyDescent="0.25">
      <c r="A35" s="5"/>
      <c r="B35" s="38"/>
      <c r="C35" s="4"/>
    </row>
    <row r="36" spans="1:3" x14ac:dyDescent="0.25">
      <c r="A36" s="5"/>
      <c r="B36" s="38"/>
      <c r="C36" s="4"/>
    </row>
    <row r="37" spans="1:3" x14ac:dyDescent="0.25">
      <c r="A37" s="5"/>
      <c r="B37" s="38"/>
      <c r="C37" s="4"/>
    </row>
    <row r="38" spans="1:3" x14ac:dyDescent="0.25">
      <c r="A38" s="255" t="s">
        <v>14</v>
      </c>
      <c r="B38" s="1">
        <v>114813.62999999999</v>
      </c>
      <c r="C38" s="4"/>
    </row>
    <row r="39" spans="1:3" x14ac:dyDescent="0.25">
      <c r="A39" s="255"/>
      <c r="B39" s="38"/>
      <c r="C39" s="4"/>
    </row>
    <row r="40" spans="1:3" x14ac:dyDescent="0.25">
      <c r="A40" s="252" t="s">
        <v>1</v>
      </c>
      <c r="B40" s="38"/>
      <c r="C40" s="4"/>
    </row>
    <row r="41" spans="1:3" x14ac:dyDescent="0.25">
      <c r="A41" s="253" t="s">
        <v>5</v>
      </c>
      <c r="B41" s="38">
        <v>31200</v>
      </c>
      <c r="C41" s="4"/>
    </row>
    <row r="42" spans="1:3" x14ac:dyDescent="0.25">
      <c r="A42" s="253" t="s">
        <v>19</v>
      </c>
      <c r="B42" s="38">
        <v>447.3</v>
      </c>
      <c r="C42" s="4"/>
    </row>
    <row r="43" spans="1:3" x14ac:dyDescent="0.25">
      <c r="A43" s="253" t="s">
        <v>6</v>
      </c>
      <c r="B43" s="38">
        <v>922.8</v>
      </c>
      <c r="C43" s="4"/>
    </row>
    <row r="44" spans="1:3" x14ac:dyDescent="0.25">
      <c r="A44" s="253" t="s">
        <v>7</v>
      </c>
      <c r="B44" s="38">
        <v>1271.2</v>
      </c>
      <c r="C44" s="4"/>
    </row>
    <row r="45" spans="1:3" x14ac:dyDescent="0.25">
      <c r="A45" s="253" t="s">
        <v>29</v>
      </c>
      <c r="B45" s="38">
        <v>4530.6399999999985</v>
      </c>
      <c r="C45" s="4"/>
    </row>
    <row r="46" spans="1:3" x14ac:dyDescent="0.25">
      <c r="A46" s="253" t="s">
        <v>8</v>
      </c>
      <c r="B46" s="38">
        <v>7336.82</v>
      </c>
      <c r="C46" s="4"/>
    </row>
    <row r="47" spans="1:3" x14ac:dyDescent="0.25">
      <c r="A47" s="253" t="s">
        <v>43</v>
      </c>
      <c r="B47" s="38">
        <v>331.37</v>
      </c>
      <c r="C47" s="4"/>
    </row>
    <row r="48" spans="1:3" x14ac:dyDescent="0.25">
      <c r="A48" s="253" t="s">
        <v>9</v>
      </c>
      <c r="B48" s="38">
        <v>1486.56</v>
      </c>
      <c r="C48" s="4"/>
    </row>
    <row r="49" spans="1:3" x14ac:dyDescent="0.25">
      <c r="A49" s="253" t="s">
        <v>10</v>
      </c>
      <c r="B49" s="38">
        <v>80000</v>
      </c>
      <c r="C49" s="4"/>
    </row>
    <row r="50" spans="1:3" x14ac:dyDescent="0.25">
      <c r="A50" s="253" t="s">
        <v>17</v>
      </c>
      <c r="B50" s="38">
        <v>6200</v>
      </c>
      <c r="C50" s="4"/>
    </row>
    <row r="51" spans="1:3" x14ac:dyDescent="0.25">
      <c r="A51" s="253" t="s">
        <v>21</v>
      </c>
      <c r="B51" s="38">
        <v>6682.369999999999</v>
      </c>
      <c r="C51" s="4"/>
    </row>
    <row r="52" spans="1:3" x14ac:dyDescent="0.25">
      <c r="A52" s="253" t="s">
        <v>20</v>
      </c>
      <c r="B52" s="38">
        <v>0</v>
      </c>
      <c r="C52" s="4"/>
    </row>
    <row r="53" spans="1:3" x14ac:dyDescent="0.25">
      <c r="A53" s="253" t="s">
        <v>18</v>
      </c>
      <c r="B53" s="38">
        <v>0</v>
      </c>
      <c r="C53" s="4"/>
    </row>
    <row r="54" spans="1:3" x14ac:dyDescent="0.25">
      <c r="A54" s="254" t="s">
        <v>62</v>
      </c>
      <c r="B54" s="38">
        <v>680</v>
      </c>
      <c r="C54" s="4"/>
    </row>
    <row r="55" spans="1:3" x14ac:dyDescent="0.25">
      <c r="A55" s="253" t="s">
        <v>73</v>
      </c>
      <c r="B55" s="38">
        <v>0</v>
      </c>
      <c r="C55" s="4"/>
    </row>
    <row r="56" spans="1:3" x14ac:dyDescent="0.25">
      <c r="A56" s="253" t="s">
        <v>197</v>
      </c>
      <c r="B56" s="38">
        <v>2098</v>
      </c>
      <c r="C56" s="4"/>
    </row>
    <row r="57" spans="1:3" x14ac:dyDescent="0.25">
      <c r="A57" s="253"/>
      <c r="B57" s="38">
        <v>0</v>
      </c>
      <c r="C57" s="4"/>
    </row>
    <row r="58" spans="1:3" x14ac:dyDescent="0.25">
      <c r="A58" s="253"/>
      <c r="B58" s="38"/>
      <c r="C58" s="4"/>
    </row>
    <row r="59" spans="1:3" x14ac:dyDescent="0.25">
      <c r="A59" s="255" t="s">
        <v>15</v>
      </c>
      <c r="B59" s="1">
        <v>143187.06</v>
      </c>
      <c r="C59" s="4"/>
    </row>
    <row r="60" spans="1:3" x14ac:dyDescent="0.25">
      <c r="A60" s="5"/>
      <c r="B60" s="38"/>
      <c r="C60" s="4"/>
    </row>
    <row r="61" spans="1:3" x14ac:dyDescent="0.25">
      <c r="A61" s="257" t="s">
        <v>27</v>
      </c>
      <c r="B61" s="38"/>
      <c r="C61" s="4"/>
    </row>
    <row r="62" spans="1:3" x14ac:dyDescent="0.25">
      <c r="A62" s="253" t="s">
        <v>16</v>
      </c>
      <c r="B62" s="38">
        <v>-28373.430000000008</v>
      </c>
      <c r="C62" s="4"/>
    </row>
    <row r="63" spans="1:3" x14ac:dyDescent="0.25">
      <c r="A63" s="253" t="s">
        <v>23</v>
      </c>
      <c r="B63" s="38"/>
      <c r="C63" s="4"/>
    </row>
    <row r="64" spans="1:3" x14ac:dyDescent="0.25">
      <c r="A64" s="253"/>
      <c r="B64" s="38"/>
      <c r="C64" s="4"/>
    </row>
    <row r="65" spans="1:3" x14ac:dyDescent="0.25">
      <c r="A65" s="255" t="s">
        <v>28</v>
      </c>
      <c r="B65" s="1">
        <v>-28373.430000000008</v>
      </c>
      <c r="C65" s="4"/>
    </row>
    <row r="66" spans="1:3" x14ac:dyDescent="0.25">
      <c r="A66" s="5"/>
      <c r="B66" s="38"/>
      <c r="C66" s="4"/>
    </row>
    <row r="67" spans="1:3" x14ac:dyDescent="0.25">
      <c r="A67" s="255" t="s">
        <v>26</v>
      </c>
      <c r="B67" s="1">
        <v>114813.62999999999</v>
      </c>
      <c r="C67" s="4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N3" sqref="N3"/>
    </sheetView>
  </sheetViews>
  <sheetFormatPr defaultRowHeight="13.2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topLeftCell="A24" workbookViewId="0">
      <selection activeCell="J55" sqref="J55"/>
    </sheetView>
  </sheetViews>
  <sheetFormatPr defaultRowHeight="13.2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L26" sqref="L26"/>
    </sheetView>
  </sheetViews>
  <sheetFormatPr defaultRowHeight="13.2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K30" sqref="K30:L30"/>
    </sheetView>
  </sheetViews>
  <sheetFormatPr defaultRowHeight="13.2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A4" workbookViewId="0">
      <selection activeCell="O30" sqref="O30"/>
    </sheetView>
  </sheetViews>
  <sheetFormatPr defaultRowHeight="13.2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L32" sqref="L32"/>
    </sheetView>
  </sheetViews>
  <sheetFormatPr defaultRowHeight="13.2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topLeftCell="A13"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3"/>
  <sheetViews>
    <sheetView zoomScaleNormal="100" workbookViewId="0">
      <pane xSplit="2" ySplit="1" topLeftCell="C46" activePane="bottomRight" state="frozen"/>
      <selection pane="topRight" activeCell="B1" sqref="B1"/>
      <selection pane="bottomLeft" activeCell="A2" sqref="A2"/>
      <selection pane="bottomRight" activeCell="O50" sqref="O50"/>
    </sheetView>
  </sheetViews>
  <sheetFormatPr defaultColWidth="9.109375" defaultRowHeight="13.8" x14ac:dyDescent="0.25"/>
  <cols>
    <col min="1" max="1" width="10.5546875" style="57" customWidth="1"/>
    <col min="2" max="2" width="10.88671875" style="57" customWidth="1"/>
    <col min="3" max="3" width="10.88671875" style="66" bestFit="1" customWidth="1"/>
    <col min="4" max="4" width="11.88671875" style="66" customWidth="1"/>
    <col min="5" max="5" width="12.33203125" style="66" customWidth="1"/>
    <col min="6" max="6" width="12" style="66" customWidth="1"/>
    <col min="7" max="7" width="12" style="66" bestFit="1" customWidth="1"/>
    <col min="8" max="8" width="11.44140625" style="66" bestFit="1" customWidth="1"/>
    <col min="9" max="9" width="15.109375" style="66" bestFit="1" customWidth="1"/>
    <col min="10" max="10" width="13.5546875" style="66" customWidth="1"/>
    <col min="11" max="11" width="11.109375" style="58" customWidth="1"/>
    <col min="12" max="12" width="13.88671875" style="75" customWidth="1"/>
    <col min="13" max="13" width="8" style="57" customWidth="1"/>
    <col min="14" max="14" width="7.6640625" style="57" customWidth="1"/>
    <col min="15" max="15" width="10.33203125" style="57" customWidth="1"/>
    <col min="16" max="16" width="13.5546875" style="171" customWidth="1"/>
    <col min="17" max="18" width="9.109375" style="57"/>
    <col min="19" max="19" width="9.33203125" style="57" bestFit="1" customWidth="1"/>
    <col min="20" max="20" width="9" style="57" customWidth="1"/>
    <col min="21" max="16384" width="9.109375" style="57"/>
  </cols>
  <sheetData>
    <row r="1" spans="2:17" x14ac:dyDescent="0.25">
      <c r="B1" s="224" t="s">
        <v>134</v>
      </c>
      <c r="C1" s="225" t="s">
        <v>42</v>
      </c>
      <c r="D1" s="226" t="s">
        <v>31</v>
      </c>
      <c r="E1" s="226" t="s">
        <v>32</v>
      </c>
      <c r="F1" s="226" t="s">
        <v>33</v>
      </c>
      <c r="G1" s="226" t="s">
        <v>34</v>
      </c>
      <c r="H1" s="226" t="s">
        <v>35</v>
      </c>
      <c r="I1" s="226" t="s">
        <v>41</v>
      </c>
      <c r="J1" s="225" t="s">
        <v>26</v>
      </c>
      <c r="K1" s="56"/>
      <c r="L1" s="76" t="s">
        <v>64</v>
      </c>
      <c r="M1" s="61">
        <v>275</v>
      </c>
    </row>
    <row r="2" spans="2:17" ht="13.2" customHeight="1" x14ac:dyDescent="0.25">
      <c r="B2" s="224">
        <v>15</v>
      </c>
      <c r="C2" s="227">
        <v>208.63</v>
      </c>
      <c r="D2" s="227">
        <v>79.099999999999994</v>
      </c>
      <c r="E2" s="227">
        <v>110</v>
      </c>
      <c r="F2" s="227">
        <v>800.5</v>
      </c>
      <c r="G2" s="227">
        <v>89.5</v>
      </c>
      <c r="H2" s="227">
        <v>319.5</v>
      </c>
      <c r="I2" s="228">
        <v>226.5</v>
      </c>
      <c r="J2" s="225">
        <f t="shared" ref="J2:J9" si="0">SUM(C2:I2)</f>
        <v>1833.73</v>
      </c>
      <c r="K2" s="147"/>
    </row>
    <row r="3" spans="2:17" x14ac:dyDescent="0.25">
      <c r="B3" s="224">
        <v>44583</v>
      </c>
      <c r="C3" s="227">
        <v>295.5</v>
      </c>
      <c r="D3" s="227">
        <v>199.6</v>
      </c>
      <c r="E3" s="227">
        <v>304.5</v>
      </c>
      <c r="F3" s="227">
        <v>353.05</v>
      </c>
      <c r="G3" s="227">
        <v>205.95</v>
      </c>
      <c r="H3" s="227">
        <v>733</v>
      </c>
      <c r="I3" s="227">
        <v>208</v>
      </c>
      <c r="J3" s="225">
        <f t="shared" si="0"/>
        <v>2299.6000000000004</v>
      </c>
      <c r="K3" s="147"/>
      <c r="L3" s="76"/>
      <c r="O3" s="58"/>
    </row>
    <row r="4" spans="2:17" x14ac:dyDescent="0.25">
      <c r="B4" s="224">
        <v>44590</v>
      </c>
      <c r="C4" s="227">
        <v>276.05</v>
      </c>
      <c r="D4" s="227">
        <v>132.1</v>
      </c>
      <c r="E4" s="227">
        <v>410.5</v>
      </c>
      <c r="F4" s="227">
        <v>669</v>
      </c>
      <c r="G4" s="227">
        <v>147.85</v>
      </c>
      <c r="H4" s="227">
        <v>816.5</v>
      </c>
      <c r="I4" s="227">
        <v>216.5</v>
      </c>
      <c r="J4" s="225">
        <f>SUM(C4:I4)</f>
        <v>2668.5</v>
      </c>
      <c r="K4" s="56"/>
      <c r="L4" s="76"/>
    </row>
    <row r="5" spans="2:17" x14ac:dyDescent="0.25">
      <c r="B5" s="224">
        <v>44597</v>
      </c>
      <c r="C5" s="228">
        <v>220.7</v>
      </c>
      <c r="D5" s="228">
        <v>183</v>
      </c>
      <c r="E5" s="228">
        <v>218</v>
      </c>
      <c r="F5" s="228">
        <v>438.3</v>
      </c>
      <c r="G5" s="228">
        <v>131.6</v>
      </c>
      <c r="H5" s="228">
        <v>770.5</v>
      </c>
      <c r="I5" s="228">
        <v>221.5</v>
      </c>
      <c r="J5" s="225">
        <f>SUM(C5:I5)</f>
        <v>2183.6</v>
      </c>
      <c r="K5" s="56"/>
      <c r="L5" s="76"/>
      <c r="N5" s="64"/>
      <c r="O5" s="146"/>
      <c r="P5" s="172"/>
    </row>
    <row r="6" spans="2:17" x14ac:dyDescent="0.25">
      <c r="B6" s="224">
        <v>44604</v>
      </c>
      <c r="C6" s="229">
        <v>301.25</v>
      </c>
      <c r="D6" s="230">
        <v>257.10000000000002</v>
      </c>
      <c r="E6" s="230">
        <v>300</v>
      </c>
      <c r="F6" s="230">
        <v>454.3</v>
      </c>
      <c r="G6" s="230">
        <v>142.5</v>
      </c>
      <c r="H6" s="230">
        <v>837</v>
      </c>
      <c r="I6" s="231">
        <v>313</v>
      </c>
      <c r="J6" s="225">
        <f t="shared" si="0"/>
        <v>2605.15</v>
      </c>
      <c r="K6" s="158"/>
      <c r="L6" s="76"/>
      <c r="N6" s="64"/>
      <c r="O6" s="146"/>
      <c r="P6" s="173"/>
      <c r="Q6" s="61"/>
    </row>
    <row r="7" spans="2:17" x14ac:dyDescent="0.25">
      <c r="B7" s="224">
        <v>44611</v>
      </c>
      <c r="C7" s="227">
        <v>216.25</v>
      </c>
      <c r="D7" s="227">
        <v>175.2</v>
      </c>
      <c r="E7" s="227">
        <v>429</v>
      </c>
      <c r="F7" s="227">
        <v>388</v>
      </c>
      <c r="G7" s="227">
        <v>97.75</v>
      </c>
      <c r="H7" s="227">
        <v>458.9</v>
      </c>
      <c r="I7" s="227">
        <v>194</v>
      </c>
      <c r="J7" s="10">
        <f t="shared" si="0"/>
        <v>1959.1</v>
      </c>
      <c r="K7" s="159"/>
      <c r="L7" s="76"/>
      <c r="O7" s="146"/>
      <c r="P7" s="173"/>
      <c r="Q7" s="61"/>
    </row>
    <row r="8" spans="2:17" x14ac:dyDescent="0.25">
      <c r="B8" s="224">
        <v>44618</v>
      </c>
      <c r="C8" s="229">
        <v>230.2</v>
      </c>
      <c r="D8" s="227">
        <v>204.1</v>
      </c>
      <c r="E8" s="227">
        <v>227</v>
      </c>
      <c r="F8" s="227">
        <v>513.5</v>
      </c>
      <c r="G8" s="227">
        <v>127.85</v>
      </c>
      <c r="H8" s="230">
        <v>316.8</v>
      </c>
      <c r="I8" s="228">
        <v>178</v>
      </c>
      <c r="J8" s="10">
        <f t="shared" si="0"/>
        <v>1797.4499999999998</v>
      </c>
      <c r="K8" s="159"/>
      <c r="L8" s="76"/>
      <c r="O8" s="146"/>
      <c r="P8" s="173"/>
      <c r="Q8" s="61"/>
    </row>
    <row r="9" spans="2:17" x14ac:dyDescent="0.25">
      <c r="B9" s="224">
        <v>44625</v>
      </c>
      <c r="C9" s="227">
        <v>259.10000000000002</v>
      </c>
      <c r="D9" s="227">
        <v>169.9</v>
      </c>
      <c r="E9" s="227">
        <v>156.25</v>
      </c>
      <c r="F9" s="227">
        <v>294.5</v>
      </c>
      <c r="G9" s="227">
        <v>141.25</v>
      </c>
      <c r="H9" s="227">
        <v>380.9</v>
      </c>
      <c r="I9" s="227">
        <v>174</v>
      </c>
      <c r="J9" s="10">
        <f t="shared" si="0"/>
        <v>1575.9</v>
      </c>
      <c r="K9" s="77"/>
      <c r="L9" s="60"/>
      <c r="O9" s="146"/>
      <c r="P9" s="173"/>
      <c r="Q9" s="61"/>
    </row>
    <row r="10" spans="2:17" x14ac:dyDescent="0.25">
      <c r="B10" s="224">
        <v>44632</v>
      </c>
      <c r="C10" s="232">
        <v>280.95</v>
      </c>
      <c r="D10" s="232">
        <v>163.1</v>
      </c>
      <c r="E10" s="232">
        <v>304</v>
      </c>
      <c r="F10" s="232">
        <v>580</v>
      </c>
      <c r="G10" s="232">
        <v>202.35</v>
      </c>
      <c r="H10" s="232">
        <v>479.75</v>
      </c>
      <c r="I10" s="232">
        <v>105.5</v>
      </c>
      <c r="J10" s="10">
        <f>SUM(C10:I10)</f>
        <v>2115.6499999999996</v>
      </c>
      <c r="K10" s="77"/>
      <c r="L10" s="60"/>
      <c r="O10" s="146"/>
      <c r="P10" s="173"/>
      <c r="Q10" s="61"/>
    </row>
    <row r="11" spans="2:17" x14ac:dyDescent="0.25">
      <c r="B11" s="224">
        <v>44639</v>
      </c>
      <c r="C11" s="232">
        <v>459.2</v>
      </c>
      <c r="D11" s="232">
        <v>175.7</v>
      </c>
      <c r="E11" s="232">
        <f>309.25+5</f>
        <v>314.25</v>
      </c>
      <c r="F11" s="232">
        <f>427+50</f>
        <v>477</v>
      </c>
      <c r="G11" s="232">
        <v>89.8</v>
      </c>
      <c r="H11" s="232">
        <f>308+40</f>
        <v>348</v>
      </c>
      <c r="I11" s="232">
        <v>145</v>
      </c>
      <c r="J11" s="10">
        <f t="shared" ref="J11:J14" si="1">SUM(C11:I11)</f>
        <v>2008.95</v>
      </c>
      <c r="K11" s="77"/>
      <c r="L11" s="60"/>
      <c r="O11" s="146"/>
      <c r="P11" s="173"/>
      <c r="Q11" s="148"/>
    </row>
    <row r="12" spans="2:17" x14ac:dyDescent="0.25">
      <c r="B12" s="224">
        <v>44646</v>
      </c>
      <c r="C12" s="232">
        <v>360.8</v>
      </c>
      <c r="D12" s="232">
        <v>201.3</v>
      </c>
      <c r="E12" s="232">
        <v>405</v>
      </c>
      <c r="F12" s="232">
        <v>947.25</v>
      </c>
      <c r="G12" s="232">
        <v>158.85</v>
      </c>
      <c r="H12" s="232">
        <v>769</v>
      </c>
      <c r="I12" s="232">
        <v>183</v>
      </c>
      <c r="J12" s="10">
        <f t="shared" si="1"/>
        <v>3025.2</v>
      </c>
      <c r="K12" s="77"/>
      <c r="L12" s="60"/>
      <c r="O12" s="146"/>
      <c r="P12" s="173"/>
    </row>
    <row r="13" spans="2:17" x14ac:dyDescent="0.25">
      <c r="B13" s="224">
        <v>44653</v>
      </c>
      <c r="C13" s="232">
        <v>322.60000000000002</v>
      </c>
      <c r="D13" s="232">
        <v>257.39999999999998</v>
      </c>
      <c r="E13" s="232">
        <v>242.25</v>
      </c>
      <c r="F13" s="232">
        <v>494</v>
      </c>
      <c r="G13" s="232">
        <v>221.5</v>
      </c>
      <c r="H13" s="232">
        <v>630</v>
      </c>
      <c r="I13" s="232">
        <v>142.5</v>
      </c>
      <c r="J13" s="10">
        <f t="shared" si="1"/>
        <v>2310.25</v>
      </c>
      <c r="K13" s="77"/>
      <c r="L13" s="60"/>
      <c r="O13" s="146"/>
      <c r="P13" s="173"/>
    </row>
    <row r="14" spans="2:17" x14ac:dyDescent="0.25">
      <c r="B14" s="224">
        <v>44660</v>
      </c>
      <c r="C14" s="232">
        <v>227.7</v>
      </c>
      <c r="D14" s="232">
        <v>186.7</v>
      </c>
      <c r="E14" s="232">
        <v>297</v>
      </c>
      <c r="F14" s="232">
        <v>545</v>
      </c>
      <c r="G14" s="232">
        <v>159.69999999999999</v>
      </c>
      <c r="H14" s="232">
        <v>847</v>
      </c>
      <c r="I14" s="232">
        <v>310</v>
      </c>
      <c r="J14" s="10">
        <f t="shared" si="1"/>
        <v>2573.1000000000004</v>
      </c>
      <c r="K14" s="77"/>
      <c r="L14" s="60"/>
      <c r="O14" s="146"/>
      <c r="P14" s="174"/>
    </row>
    <row r="15" spans="2:17" ht="15.75" customHeight="1" x14ac:dyDescent="0.25">
      <c r="B15" s="224">
        <v>44667</v>
      </c>
      <c r="C15" s="232">
        <v>304.70999999999998</v>
      </c>
      <c r="D15" s="232">
        <v>237.8</v>
      </c>
      <c r="E15" s="232">
        <v>357.8</v>
      </c>
      <c r="F15" s="232">
        <v>490.5</v>
      </c>
      <c r="G15" s="232">
        <v>122.75</v>
      </c>
      <c r="H15" s="232">
        <v>196.05</v>
      </c>
      <c r="I15" s="232">
        <v>97.5</v>
      </c>
      <c r="J15" s="10">
        <f t="shared" ref="J15:J37" si="2">SUM(C15:I15)</f>
        <v>1807.11</v>
      </c>
      <c r="K15" s="77"/>
      <c r="L15" s="66"/>
      <c r="O15" s="146"/>
      <c r="P15" s="174"/>
    </row>
    <row r="16" spans="2:17" x14ac:dyDescent="0.25">
      <c r="B16" s="224">
        <v>44674</v>
      </c>
      <c r="C16" s="232">
        <v>317.85000000000002</v>
      </c>
      <c r="D16" s="232">
        <v>202.8</v>
      </c>
      <c r="E16" s="232">
        <v>459.65</v>
      </c>
      <c r="F16" s="232">
        <v>591.25</v>
      </c>
      <c r="G16" s="232">
        <v>150.80000000000001</v>
      </c>
      <c r="H16" s="232">
        <v>722</v>
      </c>
      <c r="I16" s="232">
        <v>125</v>
      </c>
      <c r="J16" s="10">
        <f t="shared" si="2"/>
        <v>2569.3500000000004</v>
      </c>
      <c r="K16" s="77"/>
      <c r="L16" s="66"/>
      <c r="O16" s="146"/>
    </row>
    <row r="17" spans="1:16" s="79" customFormat="1" x14ac:dyDescent="0.25">
      <c r="A17" s="57"/>
      <c r="B17" s="224">
        <v>44681</v>
      </c>
      <c r="C17" s="232">
        <v>281.75</v>
      </c>
      <c r="D17" s="232">
        <v>154</v>
      </c>
      <c r="E17" s="232">
        <v>236.75</v>
      </c>
      <c r="F17" s="232">
        <v>515</v>
      </c>
      <c r="G17" s="232">
        <v>73.900000000000006</v>
      </c>
      <c r="H17" s="232">
        <v>413</v>
      </c>
      <c r="I17" s="232">
        <v>199.5</v>
      </c>
      <c r="J17" s="233">
        <f t="shared" si="2"/>
        <v>1873.9</v>
      </c>
      <c r="K17" s="77"/>
      <c r="L17" s="143"/>
      <c r="O17" s="146"/>
      <c r="P17" s="175"/>
    </row>
    <row r="18" spans="1:16" x14ac:dyDescent="0.25">
      <c r="B18" s="224">
        <v>44688</v>
      </c>
      <c r="C18" s="234">
        <v>304.75</v>
      </c>
      <c r="D18" s="234">
        <v>266.7</v>
      </c>
      <c r="E18" s="234">
        <v>268.5</v>
      </c>
      <c r="F18" s="234">
        <v>577.5</v>
      </c>
      <c r="G18" s="234">
        <v>139.19999999999999</v>
      </c>
      <c r="H18" s="234">
        <v>616.5</v>
      </c>
      <c r="I18" s="234">
        <v>187</v>
      </c>
      <c r="J18" s="233">
        <f t="shared" si="2"/>
        <v>2360.15</v>
      </c>
      <c r="K18" s="77"/>
      <c r="L18" s="146"/>
      <c r="M18" s="64"/>
      <c r="O18" s="146"/>
    </row>
    <row r="19" spans="1:16" x14ac:dyDescent="0.25">
      <c r="B19" s="224">
        <v>44695</v>
      </c>
      <c r="C19" s="232">
        <v>277.2</v>
      </c>
      <c r="D19" s="232">
        <v>213</v>
      </c>
      <c r="E19" s="232">
        <v>353.5</v>
      </c>
      <c r="F19" s="232">
        <v>616.75</v>
      </c>
      <c r="G19" s="232">
        <v>94.45</v>
      </c>
      <c r="H19" s="232">
        <v>486</v>
      </c>
      <c r="I19" s="232">
        <v>260.7</v>
      </c>
      <c r="J19" s="10">
        <f>SUM(C19:I19)</f>
        <v>2301.6</v>
      </c>
      <c r="K19" s="77"/>
      <c r="L19" s="66"/>
      <c r="M19" s="61"/>
      <c r="O19" s="146"/>
    </row>
    <row r="20" spans="1:16" x14ac:dyDescent="0.25">
      <c r="B20" s="224">
        <v>44702</v>
      </c>
      <c r="C20" s="232">
        <v>244.55</v>
      </c>
      <c r="D20" s="232">
        <v>261.3</v>
      </c>
      <c r="E20" s="232">
        <v>384.6</v>
      </c>
      <c r="F20" s="232">
        <v>875.5</v>
      </c>
      <c r="G20" s="232">
        <f>160.3-4.75</f>
        <v>155.55000000000001</v>
      </c>
      <c r="H20" s="232">
        <v>1056</v>
      </c>
      <c r="I20" s="232">
        <v>278</v>
      </c>
      <c r="J20" s="10">
        <f t="shared" si="2"/>
        <v>3255.5</v>
      </c>
      <c r="K20" s="77"/>
      <c r="L20" s="66"/>
      <c r="M20" s="61"/>
      <c r="O20" s="146"/>
    </row>
    <row r="21" spans="1:16" x14ac:dyDescent="0.25">
      <c r="B21" s="224">
        <v>44709</v>
      </c>
      <c r="C21" s="232">
        <v>311.85000000000002</v>
      </c>
      <c r="D21" s="232">
        <v>192.3</v>
      </c>
      <c r="E21" s="232">
        <v>362.5</v>
      </c>
      <c r="F21" s="232">
        <v>483.5</v>
      </c>
      <c r="G21" s="232">
        <v>113.2</v>
      </c>
      <c r="H21" s="232">
        <v>380.5</v>
      </c>
      <c r="I21" s="232">
        <v>292</v>
      </c>
      <c r="J21" s="10">
        <f t="shared" si="2"/>
        <v>2135.8500000000004</v>
      </c>
      <c r="K21" s="77"/>
      <c r="L21" s="146"/>
      <c r="M21" s="61"/>
      <c r="O21" s="146"/>
    </row>
    <row r="22" spans="1:16" x14ac:dyDescent="0.25">
      <c r="B22" s="224">
        <v>44716</v>
      </c>
      <c r="C22" s="232">
        <v>315.2</v>
      </c>
      <c r="D22" s="232">
        <v>166.1</v>
      </c>
      <c r="E22" s="232">
        <v>417</v>
      </c>
      <c r="F22" s="232">
        <v>671</v>
      </c>
      <c r="G22" s="232">
        <v>149.5</v>
      </c>
      <c r="H22" s="232">
        <v>720</v>
      </c>
      <c r="I22" s="232">
        <v>156</v>
      </c>
      <c r="J22" s="10">
        <f t="shared" si="2"/>
        <v>2594.8000000000002</v>
      </c>
      <c r="K22" s="77"/>
      <c r="L22" s="64"/>
      <c r="O22" s="146"/>
    </row>
    <row r="23" spans="1:16" x14ac:dyDescent="0.25">
      <c r="B23" s="224">
        <v>44723</v>
      </c>
      <c r="C23" s="232">
        <v>247.9</v>
      </c>
      <c r="D23" s="232">
        <v>198.6</v>
      </c>
      <c r="E23" s="232">
        <v>214.75</v>
      </c>
      <c r="F23" s="232">
        <v>546</v>
      </c>
      <c r="G23" s="232">
        <v>145.35</v>
      </c>
      <c r="H23" s="232">
        <v>710.5</v>
      </c>
      <c r="I23" s="232">
        <v>243.5</v>
      </c>
      <c r="J23" s="10">
        <f t="shared" si="2"/>
        <v>2306.6</v>
      </c>
      <c r="K23" s="77"/>
      <c r="L23" s="66"/>
      <c r="O23" s="146"/>
    </row>
    <row r="24" spans="1:16" x14ac:dyDescent="0.25">
      <c r="B24" s="224">
        <v>44730</v>
      </c>
      <c r="C24" s="232">
        <v>238.1</v>
      </c>
      <c r="D24" s="232">
        <v>232.7</v>
      </c>
      <c r="E24" s="232">
        <v>282.25</v>
      </c>
      <c r="F24" s="232">
        <v>337.5</v>
      </c>
      <c r="G24" s="232">
        <v>75.349999999999994</v>
      </c>
      <c r="H24" s="232">
        <v>910</v>
      </c>
      <c r="I24" s="232">
        <v>156</v>
      </c>
      <c r="J24" s="10">
        <f t="shared" si="2"/>
        <v>2231.8999999999996</v>
      </c>
      <c r="K24" s="77"/>
      <c r="L24" s="66"/>
      <c r="N24" s="57">
        <v>339</v>
      </c>
      <c r="O24" s="146"/>
    </row>
    <row r="25" spans="1:16" x14ac:dyDescent="0.25">
      <c r="B25" s="224">
        <v>44737</v>
      </c>
      <c r="C25" s="232">
        <v>266.75</v>
      </c>
      <c r="D25" s="232">
        <v>229.7</v>
      </c>
      <c r="E25" s="232">
        <v>381.5</v>
      </c>
      <c r="F25" s="232">
        <v>391.5</v>
      </c>
      <c r="G25" s="232">
        <v>137.19999999999999</v>
      </c>
      <c r="H25" s="232">
        <v>443</v>
      </c>
      <c r="I25" s="232">
        <v>169.5</v>
      </c>
      <c r="J25" s="10">
        <f t="shared" si="2"/>
        <v>2019.15</v>
      </c>
      <c r="K25" s="77"/>
      <c r="L25" s="66"/>
      <c r="N25" s="57">
        <v>659</v>
      </c>
      <c r="O25" s="146"/>
    </row>
    <row r="26" spans="1:16" x14ac:dyDescent="0.25">
      <c r="B26" s="224">
        <v>44744</v>
      </c>
      <c r="C26" s="232">
        <v>260</v>
      </c>
      <c r="D26" s="232">
        <v>211.6</v>
      </c>
      <c r="E26" s="232">
        <v>293.75</v>
      </c>
      <c r="F26" s="232">
        <v>574.5</v>
      </c>
      <c r="G26" s="232">
        <v>117.45</v>
      </c>
      <c r="H26" s="232">
        <v>627.20000000000005</v>
      </c>
      <c r="I26" s="232">
        <v>60</v>
      </c>
      <c r="J26" s="10">
        <f t="shared" si="2"/>
        <v>2144.5</v>
      </c>
      <c r="K26" s="77"/>
      <c r="L26" s="66"/>
      <c r="N26" s="57">
        <v>392</v>
      </c>
      <c r="O26" s="146"/>
    </row>
    <row r="27" spans="1:16" s="79" customFormat="1" x14ac:dyDescent="0.25">
      <c r="A27" s="57"/>
      <c r="B27" s="224">
        <v>44751</v>
      </c>
      <c r="C27" s="235">
        <v>275.25</v>
      </c>
      <c r="D27" s="235">
        <v>274.7</v>
      </c>
      <c r="E27" s="235">
        <v>237.75</v>
      </c>
      <c r="F27" s="235">
        <v>373</v>
      </c>
      <c r="G27" s="235">
        <v>88.25</v>
      </c>
      <c r="H27" s="235">
        <v>156.5</v>
      </c>
      <c r="I27" s="235">
        <v>353.5</v>
      </c>
      <c r="J27" s="233">
        <f t="shared" si="2"/>
        <v>1758.95</v>
      </c>
      <c r="K27" s="77"/>
      <c r="L27" s="143"/>
      <c r="N27" s="79">
        <v>385</v>
      </c>
      <c r="O27" s="146"/>
      <c r="P27" s="175"/>
    </row>
    <row r="28" spans="1:16" s="79" customFormat="1" x14ac:dyDescent="0.25">
      <c r="A28" s="57"/>
      <c r="B28" s="224">
        <v>44758</v>
      </c>
      <c r="C28" s="235">
        <v>277.76</v>
      </c>
      <c r="D28" s="235">
        <v>208.6</v>
      </c>
      <c r="E28" s="235">
        <v>312.5</v>
      </c>
      <c r="F28" s="235">
        <v>381.25</v>
      </c>
      <c r="G28" s="235">
        <v>115.75</v>
      </c>
      <c r="H28" s="235">
        <v>264.5</v>
      </c>
      <c r="I28" s="235">
        <v>65</v>
      </c>
      <c r="J28" s="233">
        <f t="shared" si="2"/>
        <v>1625.3600000000001</v>
      </c>
      <c r="K28" s="77"/>
      <c r="L28" s="144"/>
      <c r="N28" s="79">
        <v>192</v>
      </c>
      <c r="O28" s="146"/>
      <c r="P28" s="175"/>
    </row>
    <row r="29" spans="1:16" x14ac:dyDescent="0.25">
      <c r="B29" s="224">
        <v>44765</v>
      </c>
      <c r="C29" s="232">
        <v>324.75</v>
      </c>
      <c r="D29" s="232">
        <v>226.2</v>
      </c>
      <c r="E29" s="232">
        <v>325.8</v>
      </c>
      <c r="F29" s="232">
        <v>395</v>
      </c>
      <c r="G29" s="232">
        <v>92.9</v>
      </c>
      <c r="H29" s="232">
        <v>701.5</v>
      </c>
      <c r="I29" s="232">
        <v>185.5</v>
      </c>
      <c r="J29" s="10">
        <f t="shared" si="2"/>
        <v>2251.65</v>
      </c>
      <c r="K29" s="77"/>
      <c r="L29" s="143"/>
      <c r="N29" s="57">
        <v>409</v>
      </c>
      <c r="O29" s="146"/>
    </row>
    <row r="30" spans="1:16" x14ac:dyDescent="0.25">
      <c r="B30" s="224">
        <v>44772</v>
      </c>
      <c r="C30" s="232">
        <v>307.35000000000002</v>
      </c>
      <c r="D30" s="232">
        <v>247.6</v>
      </c>
      <c r="E30" s="232">
        <v>332.25</v>
      </c>
      <c r="F30" s="232">
        <v>615.20000000000005</v>
      </c>
      <c r="G30" s="232">
        <v>157</v>
      </c>
      <c r="H30" s="232">
        <v>580</v>
      </c>
      <c r="I30" s="232">
        <v>258</v>
      </c>
      <c r="J30" s="10">
        <f t="shared" si="2"/>
        <v>2497.4</v>
      </c>
      <c r="K30" s="77"/>
      <c r="L30" s="66"/>
      <c r="N30" s="57">
        <v>145</v>
      </c>
      <c r="O30" s="146"/>
    </row>
    <row r="31" spans="1:16" x14ac:dyDescent="0.25">
      <c r="B31" s="224">
        <v>44779</v>
      </c>
      <c r="C31" s="235">
        <v>324.35000000000002</v>
      </c>
      <c r="D31" s="235">
        <v>218.9</v>
      </c>
      <c r="E31" s="235">
        <v>304.5</v>
      </c>
      <c r="F31" s="235">
        <v>526</v>
      </c>
      <c r="G31" s="235">
        <v>105.6</v>
      </c>
      <c r="H31" s="235">
        <v>599.5</v>
      </c>
      <c r="I31" s="235">
        <v>340</v>
      </c>
      <c r="J31" s="10">
        <f t="shared" si="2"/>
        <v>2418.85</v>
      </c>
      <c r="K31" s="77"/>
      <c r="L31" s="66"/>
      <c r="N31" s="57">
        <f>SUM(N24:N30)</f>
        <v>2521</v>
      </c>
      <c r="O31" s="146"/>
    </row>
    <row r="32" spans="1:16" x14ac:dyDescent="0.25">
      <c r="B32" s="224">
        <v>44786</v>
      </c>
      <c r="C32" s="235">
        <v>391.45</v>
      </c>
      <c r="D32" s="235">
        <v>139.9</v>
      </c>
      <c r="E32" s="235">
        <v>223.7</v>
      </c>
      <c r="F32" s="235">
        <v>438</v>
      </c>
      <c r="G32" s="235">
        <v>66.75</v>
      </c>
      <c r="H32" s="235">
        <v>376.5</v>
      </c>
      <c r="I32" s="235">
        <v>94.5</v>
      </c>
      <c r="J32" s="233">
        <f t="shared" si="2"/>
        <v>1730.8</v>
      </c>
      <c r="K32" s="77"/>
      <c r="L32" s="66"/>
      <c r="O32" s="146"/>
    </row>
    <row r="33" spans="1:16" x14ac:dyDescent="0.25">
      <c r="B33" s="224">
        <v>44793</v>
      </c>
      <c r="C33" s="235">
        <v>255.95</v>
      </c>
      <c r="D33" s="235">
        <v>166.8</v>
      </c>
      <c r="E33" s="235">
        <v>287.2</v>
      </c>
      <c r="F33" s="235">
        <v>379.5</v>
      </c>
      <c r="G33" s="235">
        <v>140.25</v>
      </c>
      <c r="H33" s="235">
        <v>207.5</v>
      </c>
      <c r="I33" s="235">
        <v>222</v>
      </c>
      <c r="J33" s="233">
        <f t="shared" si="2"/>
        <v>1659.2</v>
      </c>
      <c r="K33" s="77"/>
      <c r="L33" s="66"/>
      <c r="O33" s="146"/>
    </row>
    <row r="34" spans="1:16" s="63" customFormat="1" x14ac:dyDescent="0.25">
      <c r="A34" s="57"/>
      <c r="B34" s="224">
        <v>44800</v>
      </c>
      <c r="C34" s="235">
        <v>190.85</v>
      </c>
      <c r="D34" s="235">
        <v>219.2</v>
      </c>
      <c r="E34" s="235">
        <v>467.5</v>
      </c>
      <c r="F34" s="235">
        <v>293</v>
      </c>
      <c r="G34" s="235">
        <v>121.45</v>
      </c>
      <c r="H34" s="235">
        <v>273.5</v>
      </c>
      <c r="I34" s="235">
        <v>214.5</v>
      </c>
      <c r="J34" s="233">
        <f t="shared" si="2"/>
        <v>1780</v>
      </c>
      <c r="K34" s="77"/>
      <c r="L34" s="66"/>
      <c r="O34" s="146"/>
      <c r="P34" s="174"/>
    </row>
    <row r="35" spans="1:16" s="63" customFormat="1" x14ac:dyDescent="0.25">
      <c r="A35" s="57"/>
      <c r="B35" s="224">
        <v>44807</v>
      </c>
      <c r="C35" s="235">
        <v>312.05</v>
      </c>
      <c r="D35" s="235">
        <v>365.3</v>
      </c>
      <c r="E35" s="235">
        <v>448</v>
      </c>
      <c r="F35" s="235">
        <v>555.20000000000005</v>
      </c>
      <c r="G35" s="235">
        <v>150.25</v>
      </c>
      <c r="H35" s="235">
        <v>529.75</v>
      </c>
      <c r="I35" s="235">
        <v>255</v>
      </c>
      <c r="J35" s="233">
        <f t="shared" si="2"/>
        <v>2615.5500000000002</v>
      </c>
      <c r="K35" s="77"/>
      <c r="L35" s="66"/>
      <c r="O35" s="146"/>
      <c r="P35" s="174"/>
    </row>
    <row r="36" spans="1:16" s="63" customFormat="1" x14ac:dyDescent="0.25">
      <c r="A36" s="57"/>
      <c r="B36" s="224">
        <v>44814</v>
      </c>
      <c r="C36" s="235">
        <v>287.85000000000002</v>
      </c>
      <c r="D36" s="235">
        <v>313.64999999999998</v>
      </c>
      <c r="E36" s="235">
        <v>428.05</v>
      </c>
      <c r="F36" s="235">
        <v>629.75</v>
      </c>
      <c r="G36" s="235">
        <v>123.05</v>
      </c>
      <c r="H36" s="235">
        <v>755</v>
      </c>
      <c r="I36" s="235">
        <v>166</v>
      </c>
      <c r="J36" s="233">
        <f t="shared" si="2"/>
        <v>2703.35</v>
      </c>
      <c r="K36" s="77"/>
      <c r="L36" s="66"/>
      <c r="O36" s="146"/>
      <c r="P36" s="174"/>
    </row>
    <row r="37" spans="1:16" s="63" customFormat="1" x14ac:dyDescent="0.25">
      <c r="A37" s="57"/>
      <c r="B37" s="224">
        <v>44821</v>
      </c>
      <c r="C37" s="235">
        <v>200.7</v>
      </c>
      <c r="D37" s="235">
        <v>225.5</v>
      </c>
      <c r="E37" s="235">
        <v>288.5</v>
      </c>
      <c r="F37" s="235">
        <v>369</v>
      </c>
      <c r="G37" s="235">
        <v>125.1</v>
      </c>
      <c r="H37" s="235">
        <v>222.5</v>
      </c>
      <c r="I37" s="235">
        <v>272.5</v>
      </c>
      <c r="J37" s="233">
        <f t="shared" si="2"/>
        <v>1703.8</v>
      </c>
      <c r="K37" s="77"/>
      <c r="L37" s="60"/>
      <c r="O37" s="146"/>
      <c r="P37" s="174"/>
    </row>
    <row r="38" spans="1:16" s="63" customFormat="1" x14ac:dyDescent="0.25">
      <c r="A38" s="57"/>
      <c r="B38" s="224">
        <v>44828</v>
      </c>
      <c r="C38" s="235">
        <v>305.10000000000002</v>
      </c>
      <c r="D38" s="235">
        <v>173.6</v>
      </c>
      <c r="E38" s="235">
        <v>527.25</v>
      </c>
      <c r="F38" s="235">
        <v>369</v>
      </c>
      <c r="G38" s="235">
        <v>92.5</v>
      </c>
      <c r="H38" s="235">
        <v>1005</v>
      </c>
      <c r="I38" s="235">
        <v>143</v>
      </c>
      <c r="J38" s="233">
        <f t="shared" ref="J38:J45" si="3">SUM(C38:I38)</f>
        <v>2615.4499999999998</v>
      </c>
      <c r="K38" s="77"/>
      <c r="L38" s="66"/>
      <c r="O38" s="146"/>
      <c r="P38" s="174"/>
    </row>
    <row r="39" spans="1:16" s="63" customFormat="1" x14ac:dyDescent="0.25">
      <c r="A39" s="57"/>
      <c r="B39" s="224">
        <v>44835</v>
      </c>
      <c r="C39" s="235">
        <f>401.6-17</f>
        <v>384.6</v>
      </c>
      <c r="D39" s="235">
        <v>192.1</v>
      </c>
      <c r="E39" s="235">
        <v>409</v>
      </c>
      <c r="F39" s="235">
        <v>392</v>
      </c>
      <c r="G39" s="235">
        <v>145.25</v>
      </c>
      <c r="H39" s="235">
        <v>659</v>
      </c>
      <c r="I39" s="235">
        <v>339</v>
      </c>
      <c r="J39" s="233">
        <f>SUM(C39:I39)</f>
        <v>2520.9499999999998</v>
      </c>
      <c r="K39" s="221"/>
      <c r="L39" s="146"/>
      <c r="O39" s="146"/>
      <c r="P39" s="174"/>
    </row>
    <row r="40" spans="1:16" s="63" customFormat="1" x14ac:dyDescent="0.25">
      <c r="A40" s="57"/>
      <c r="B40" s="224">
        <v>44842</v>
      </c>
      <c r="C40" s="235">
        <f>381.65-69</f>
        <v>312.64999999999998</v>
      </c>
      <c r="D40" s="235">
        <v>202.6</v>
      </c>
      <c r="E40" s="235">
        <v>366.75</v>
      </c>
      <c r="F40" s="235">
        <v>552.5</v>
      </c>
      <c r="G40" s="235">
        <v>103.9</v>
      </c>
      <c r="H40" s="235">
        <v>718</v>
      </c>
      <c r="I40" s="235">
        <v>200.5</v>
      </c>
      <c r="J40" s="233">
        <f t="shared" si="3"/>
        <v>2456.9</v>
      </c>
      <c r="K40" s="221"/>
      <c r="L40" s="145"/>
      <c r="O40" s="146"/>
      <c r="P40" s="174"/>
    </row>
    <row r="41" spans="1:16" s="63" customFormat="1" x14ac:dyDescent="0.25">
      <c r="A41" s="57"/>
      <c r="B41" s="224">
        <v>44849</v>
      </c>
      <c r="C41" s="235">
        <v>286</v>
      </c>
      <c r="D41" s="235">
        <v>194.4</v>
      </c>
      <c r="E41" s="235">
        <v>347.55</v>
      </c>
      <c r="F41" s="235">
        <v>406.3</v>
      </c>
      <c r="G41" s="235">
        <v>128</v>
      </c>
      <c r="H41" s="235">
        <v>525</v>
      </c>
      <c r="I41" s="235">
        <v>284.5</v>
      </c>
      <c r="J41" s="233">
        <f t="shared" si="3"/>
        <v>2171.75</v>
      </c>
      <c r="K41" s="77"/>
      <c r="L41" s="145"/>
      <c r="O41" s="146"/>
      <c r="P41" s="174"/>
    </row>
    <row r="42" spans="1:16" s="63" customFormat="1" x14ac:dyDescent="0.25">
      <c r="A42" s="57"/>
      <c r="B42" s="224">
        <v>44856</v>
      </c>
      <c r="C42" s="235">
        <v>307.35000000000002</v>
      </c>
      <c r="D42" s="235">
        <v>287.7</v>
      </c>
      <c r="E42" s="235">
        <v>497.75</v>
      </c>
      <c r="F42" s="235">
        <v>526</v>
      </c>
      <c r="G42" s="235">
        <v>173.95</v>
      </c>
      <c r="H42" s="235">
        <v>703</v>
      </c>
      <c r="I42" s="235">
        <v>301</v>
      </c>
      <c r="J42" s="233">
        <f t="shared" si="3"/>
        <v>2796.75</v>
      </c>
      <c r="K42" s="77"/>
      <c r="L42" s="146"/>
      <c r="O42" s="146"/>
      <c r="P42" s="174"/>
    </row>
    <row r="43" spans="1:16" s="63" customFormat="1" x14ac:dyDescent="0.25">
      <c r="A43" s="57"/>
      <c r="B43" s="224">
        <v>44863</v>
      </c>
      <c r="C43" s="235">
        <f>275.5+23.2</f>
        <v>298.7</v>
      </c>
      <c r="D43" s="235">
        <v>242.6</v>
      </c>
      <c r="E43" s="235">
        <v>442.05</v>
      </c>
      <c r="F43" s="235">
        <v>323.5</v>
      </c>
      <c r="G43" s="235">
        <v>147.55000000000001</v>
      </c>
      <c r="H43" s="235">
        <v>617.5</v>
      </c>
      <c r="I43" s="235">
        <v>185</v>
      </c>
      <c r="J43" s="233">
        <f t="shared" si="3"/>
        <v>2256.8999999999996</v>
      </c>
      <c r="K43" s="77"/>
      <c r="L43" s="83"/>
      <c r="O43" s="146"/>
      <c r="P43" s="174"/>
    </row>
    <row r="44" spans="1:16" s="63" customFormat="1" x14ac:dyDescent="0.25">
      <c r="A44" s="57"/>
      <c r="B44" s="224">
        <v>44870</v>
      </c>
      <c r="C44" s="235">
        <v>410.75</v>
      </c>
      <c r="D44" s="235">
        <v>218.1</v>
      </c>
      <c r="E44" s="235">
        <v>354.45</v>
      </c>
      <c r="F44" s="235">
        <f>601.3+1</f>
        <v>602.29999999999995</v>
      </c>
      <c r="G44" s="235">
        <v>182.55</v>
      </c>
      <c r="H44" s="235">
        <v>425.5</v>
      </c>
      <c r="I44" s="235">
        <v>180.5</v>
      </c>
      <c r="J44" s="233">
        <f t="shared" si="3"/>
        <v>2374.1499999999996</v>
      </c>
      <c r="K44" s="77"/>
      <c r="L44" s="83"/>
      <c r="O44" s="146"/>
      <c r="P44" s="174"/>
    </row>
    <row r="45" spans="1:16" s="63" customFormat="1" x14ac:dyDescent="0.25">
      <c r="A45" s="57"/>
      <c r="B45" s="224">
        <v>44877</v>
      </c>
      <c r="C45" s="235">
        <f>340.3-4.1</f>
        <v>336.2</v>
      </c>
      <c r="D45" s="235">
        <v>251.55</v>
      </c>
      <c r="E45" s="235">
        <v>444</v>
      </c>
      <c r="F45" s="235">
        <v>819.75</v>
      </c>
      <c r="G45" s="235">
        <v>179.75</v>
      </c>
      <c r="H45" s="235">
        <v>734.5</v>
      </c>
      <c r="I45" s="235">
        <v>302.5</v>
      </c>
      <c r="J45" s="233">
        <f t="shared" si="3"/>
        <v>3068.25</v>
      </c>
      <c r="K45" s="221"/>
      <c r="L45" s="83"/>
      <c r="O45" s="146"/>
      <c r="P45" s="174"/>
    </row>
    <row r="46" spans="1:16" s="63" customFormat="1" x14ac:dyDescent="0.25">
      <c r="A46" s="57"/>
      <c r="B46" s="224">
        <v>44884</v>
      </c>
      <c r="C46" s="235">
        <v>282.25</v>
      </c>
      <c r="D46" s="235">
        <v>227.1</v>
      </c>
      <c r="E46" s="235">
        <v>417.5</v>
      </c>
      <c r="F46" s="235">
        <f>669.11-0.24</f>
        <v>668.87</v>
      </c>
      <c r="G46" s="235">
        <v>206.1</v>
      </c>
      <c r="H46" s="235">
        <v>693.6</v>
      </c>
      <c r="I46" s="236">
        <v>441</v>
      </c>
      <c r="J46" s="233">
        <f t="shared" ref="J46:J51" si="4">SUM(C46:I46)</f>
        <v>2936.42</v>
      </c>
      <c r="K46" s="77"/>
      <c r="L46" s="83"/>
      <c r="O46" s="146"/>
      <c r="P46" s="174"/>
    </row>
    <row r="47" spans="1:16" s="63" customFormat="1" x14ac:dyDescent="0.25">
      <c r="A47" s="57"/>
      <c r="B47" s="224">
        <v>44891</v>
      </c>
      <c r="C47" s="235">
        <v>318.89999999999998</v>
      </c>
      <c r="D47" s="235">
        <v>201.3</v>
      </c>
      <c r="E47" s="235">
        <v>408.7</v>
      </c>
      <c r="F47" s="235">
        <v>632.75</v>
      </c>
      <c r="G47" s="235">
        <v>132.55000000000001</v>
      </c>
      <c r="H47" s="235">
        <v>291.5</v>
      </c>
      <c r="I47" s="236">
        <v>402.5</v>
      </c>
      <c r="J47" s="233">
        <f t="shared" si="4"/>
        <v>2388.1999999999998</v>
      </c>
      <c r="K47" s="77"/>
      <c r="L47" s="83"/>
      <c r="O47" s="146"/>
      <c r="P47" s="174"/>
    </row>
    <row r="48" spans="1:16" s="63" customFormat="1" x14ac:dyDescent="0.25">
      <c r="A48" s="57"/>
      <c r="B48" s="224">
        <v>44898</v>
      </c>
      <c r="C48" s="235">
        <v>333.2</v>
      </c>
      <c r="D48" s="235">
        <v>169.5</v>
      </c>
      <c r="E48" s="235">
        <v>483.5</v>
      </c>
      <c r="F48" s="235">
        <v>726.85</v>
      </c>
      <c r="G48" s="235">
        <v>158.25</v>
      </c>
      <c r="H48" s="235">
        <v>733</v>
      </c>
      <c r="I48" s="236">
        <v>546</v>
      </c>
      <c r="J48" s="233">
        <f t="shared" si="4"/>
        <v>3150.3</v>
      </c>
      <c r="K48" s="77"/>
      <c r="L48" s="83"/>
      <c r="O48" s="146"/>
      <c r="P48" s="174"/>
    </row>
    <row r="49" spans="1:16" s="63" customFormat="1" x14ac:dyDescent="0.25">
      <c r="A49" s="57"/>
      <c r="B49" s="224">
        <v>44905</v>
      </c>
      <c r="C49" s="235">
        <f>381.5-23.99</f>
        <v>357.51</v>
      </c>
      <c r="D49" s="235">
        <v>262.2</v>
      </c>
      <c r="E49" s="235">
        <v>433.5</v>
      </c>
      <c r="F49" s="235">
        <v>568.5</v>
      </c>
      <c r="G49" s="235">
        <v>184.25</v>
      </c>
      <c r="H49" s="235">
        <v>336.5</v>
      </c>
      <c r="I49" s="236">
        <v>298</v>
      </c>
      <c r="J49" s="233">
        <f t="shared" si="4"/>
        <v>2440.46</v>
      </c>
      <c r="K49" s="77"/>
      <c r="L49" s="83"/>
      <c r="O49" s="146"/>
      <c r="P49" s="174"/>
    </row>
    <row r="50" spans="1:16" s="63" customFormat="1" x14ac:dyDescent="0.25">
      <c r="A50" s="57"/>
      <c r="B50" s="224">
        <v>44912</v>
      </c>
      <c r="C50" s="235">
        <v>373.8</v>
      </c>
      <c r="D50" s="235">
        <v>178.1</v>
      </c>
      <c r="E50" s="235">
        <v>312.89999999999998</v>
      </c>
      <c r="F50" s="235">
        <v>516.85</v>
      </c>
      <c r="G50" s="235">
        <v>98.25</v>
      </c>
      <c r="H50" s="235">
        <v>460.5</v>
      </c>
      <c r="I50" s="236">
        <v>118</v>
      </c>
      <c r="J50" s="233">
        <f t="shared" si="4"/>
        <v>2058.4</v>
      </c>
      <c r="K50" s="77"/>
      <c r="L50" s="83"/>
      <c r="O50" s="146"/>
      <c r="P50" s="174"/>
    </row>
    <row r="51" spans="1:16" s="63" customFormat="1" x14ac:dyDescent="0.25">
      <c r="A51" s="57"/>
      <c r="B51" s="224">
        <v>44919</v>
      </c>
      <c r="C51" s="235">
        <v>158</v>
      </c>
      <c r="D51" s="235">
        <v>104.8</v>
      </c>
      <c r="E51" s="235">
        <v>310.7</v>
      </c>
      <c r="F51" s="235">
        <v>341</v>
      </c>
      <c r="G51" s="235">
        <v>82.05</v>
      </c>
      <c r="H51" s="235">
        <f>158.5+25</f>
        <v>183.5</v>
      </c>
      <c r="I51" s="236">
        <v>160.5</v>
      </c>
      <c r="J51" s="233">
        <f t="shared" si="4"/>
        <v>1340.55</v>
      </c>
      <c r="K51" s="77"/>
      <c r="L51" s="83"/>
      <c r="O51" s="146"/>
      <c r="P51" s="174"/>
    </row>
    <row r="52" spans="1:16" x14ac:dyDescent="0.25">
      <c r="B52" s="237" t="s">
        <v>26</v>
      </c>
      <c r="C52" s="233">
        <f t="shared" ref="C52:J52" si="5">SUM(C2:C51)</f>
        <v>14642.860000000004</v>
      </c>
      <c r="D52" s="233">
        <f t="shared" si="5"/>
        <v>10462.900000000001</v>
      </c>
      <c r="E52" s="233">
        <f t="shared" si="5"/>
        <v>17141.650000000001</v>
      </c>
      <c r="F52" s="233">
        <f t="shared" si="5"/>
        <v>26025.969999999994</v>
      </c>
      <c r="G52" s="233">
        <f t="shared" si="5"/>
        <v>6692.4000000000005</v>
      </c>
      <c r="H52" s="233">
        <f t="shared" si="5"/>
        <v>27740.449999999997</v>
      </c>
      <c r="I52" s="233">
        <f t="shared" si="5"/>
        <v>11170.7</v>
      </c>
      <c r="J52" s="233">
        <f t="shared" si="5"/>
        <v>113876.93</v>
      </c>
      <c r="K52" s="77"/>
      <c r="O52" s="146"/>
      <c r="P52" s="174"/>
    </row>
    <row r="53" spans="1:16" x14ac:dyDescent="0.25">
      <c r="B53" s="238"/>
      <c r="C53" s="213"/>
      <c r="D53" s="213"/>
      <c r="E53" s="213"/>
      <c r="F53" s="213"/>
      <c r="G53" s="213"/>
      <c r="H53" s="213"/>
      <c r="I53" s="213"/>
      <c r="J53" s="213">
        <f>+C52+D52+E52+F52+G52+H52+I52</f>
        <v>113876.93</v>
      </c>
      <c r="K53" s="221"/>
      <c r="O53" s="146"/>
      <c r="P53" s="174"/>
    </row>
    <row r="54" spans="1:16" x14ac:dyDescent="0.25">
      <c r="B54" s="65"/>
      <c r="J54" s="60"/>
      <c r="K54" s="148"/>
      <c r="O54" s="146"/>
      <c r="P54" s="174"/>
    </row>
    <row r="55" spans="1:16" x14ac:dyDescent="0.25">
      <c r="B55" s="65"/>
      <c r="J55" s="146"/>
      <c r="O55" s="146"/>
      <c r="P55" s="174"/>
    </row>
    <row r="56" spans="1:16" x14ac:dyDescent="0.25">
      <c r="B56" s="65"/>
      <c r="J56" s="60"/>
      <c r="O56" s="146"/>
      <c r="P56" s="174"/>
    </row>
    <row r="57" spans="1:16" x14ac:dyDescent="0.25">
      <c r="B57" s="65"/>
      <c r="J57" s="60"/>
      <c r="O57" s="146"/>
      <c r="P57" s="174"/>
    </row>
    <row r="58" spans="1:16" x14ac:dyDescent="0.25">
      <c r="B58" s="65"/>
      <c r="J58" s="60"/>
      <c r="O58" s="146"/>
      <c r="P58" s="174"/>
    </row>
    <row r="59" spans="1:16" x14ac:dyDescent="0.25">
      <c r="B59" s="65"/>
      <c r="J59" s="60"/>
      <c r="O59" s="146"/>
      <c r="P59" s="174"/>
    </row>
    <row r="60" spans="1:16" x14ac:dyDescent="0.25">
      <c r="B60" s="65"/>
      <c r="J60" s="60"/>
      <c r="O60" s="146"/>
      <c r="P60" s="174"/>
    </row>
    <row r="61" spans="1:16" x14ac:dyDescent="0.25">
      <c r="B61" s="65"/>
      <c r="J61" s="60"/>
      <c r="O61" s="146"/>
      <c r="P61" s="174"/>
    </row>
    <row r="62" spans="1:16" x14ac:dyDescent="0.25">
      <c r="B62" s="65"/>
      <c r="J62" s="60"/>
      <c r="O62" s="146"/>
      <c r="P62" s="174"/>
    </row>
    <row r="63" spans="1:16" x14ac:dyDescent="0.25">
      <c r="B63" s="65"/>
      <c r="J63" s="60"/>
      <c r="O63" s="146"/>
      <c r="P63" s="174"/>
    </row>
    <row r="64" spans="1:16" x14ac:dyDescent="0.25">
      <c r="B64" s="65"/>
      <c r="J64" s="60"/>
      <c r="O64" s="146"/>
      <c r="P64" s="174"/>
    </row>
    <row r="65" spans="2:16" x14ac:dyDescent="0.25">
      <c r="B65" s="65"/>
      <c r="J65" s="60"/>
      <c r="O65" s="146"/>
      <c r="P65" s="174"/>
    </row>
    <row r="66" spans="2:16" x14ac:dyDescent="0.25">
      <c r="B66" s="65"/>
      <c r="O66" s="146"/>
    </row>
    <row r="67" spans="2:16" x14ac:dyDescent="0.25">
      <c r="O67" s="146"/>
    </row>
    <row r="68" spans="2:16" x14ac:dyDescent="0.25">
      <c r="O68" s="146"/>
    </row>
    <row r="69" spans="2:16" x14ac:dyDescent="0.25">
      <c r="O69" s="146"/>
    </row>
    <row r="70" spans="2:16" x14ac:dyDescent="0.25">
      <c r="O70" s="146"/>
    </row>
    <row r="71" spans="2:16" x14ac:dyDescent="0.25">
      <c r="B71" s="67"/>
      <c r="C71" s="66" t="s">
        <v>39</v>
      </c>
      <c r="O71" s="146"/>
    </row>
    <row r="72" spans="2:16" x14ac:dyDescent="0.25">
      <c r="B72" s="68"/>
      <c r="C72" s="66" t="s">
        <v>39</v>
      </c>
      <c r="G72" s="60"/>
      <c r="O72" s="146"/>
    </row>
    <row r="73" spans="2:16" x14ac:dyDescent="0.25">
      <c r="B73" s="68"/>
      <c r="C73" s="66" t="s">
        <v>39</v>
      </c>
      <c r="O73" s="146"/>
    </row>
    <row r="74" spans="2:16" x14ac:dyDescent="0.25">
      <c r="B74" s="68"/>
      <c r="C74" s="66" t="s">
        <v>39</v>
      </c>
      <c r="O74" s="146"/>
    </row>
    <row r="75" spans="2:16" ht="14.4" x14ac:dyDescent="0.3">
      <c r="B75" s="67"/>
      <c r="C75" s="66" t="s">
        <v>60</v>
      </c>
      <c r="O75" s="146"/>
    </row>
    <row r="76" spans="2:16" x14ac:dyDescent="0.25">
      <c r="B76" s="67"/>
      <c r="C76" s="66" t="s">
        <v>39</v>
      </c>
      <c r="O76" s="146"/>
    </row>
    <row r="77" spans="2:16" x14ac:dyDescent="0.25">
      <c r="B77" s="67"/>
      <c r="C77" s="66" t="s">
        <v>39</v>
      </c>
      <c r="O77" s="146"/>
    </row>
    <row r="78" spans="2:16" x14ac:dyDescent="0.25">
      <c r="B78" s="67"/>
      <c r="C78" s="66" t="s">
        <v>39</v>
      </c>
      <c r="O78" s="146"/>
    </row>
    <row r="79" spans="2:16" x14ac:dyDescent="0.25">
      <c r="B79" s="67"/>
      <c r="C79" s="66" t="s">
        <v>39</v>
      </c>
      <c r="O79" s="146"/>
    </row>
    <row r="80" spans="2:16" x14ac:dyDescent="0.25">
      <c r="B80" s="67"/>
      <c r="C80" s="66" t="s">
        <v>39</v>
      </c>
      <c r="O80" s="146"/>
    </row>
    <row r="81" spans="2:15" x14ac:dyDescent="0.25">
      <c r="B81" s="67"/>
      <c r="C81" s="66" t="s">
        <v>39</v>
      </c>
      <c r="O81" s="146"/>
    </row>
    <row r="82" spans="2:15" x14ac:dyDescent="0.25">
      <c r="B82" s="67"/>
      <c r="O82" s="146"/>
    </row>
    <row r="83" spans="2:15" x14ac:dyDescent="0.25">
      <c r="B83" s="67"/>
      <c r="O83" s="146"/>
    </row>
    <row r="84" spans="2:15" x14ac:dyDescent="0.25">
      <c r="B84" s="67"/>
      <c r="O84" s="146"/>
    </row>
    <row r="85" spans="2:15" x14ac:dyDescent="0.25">
      <c r="B85" s="67"/>
      <c r="O85" s="146"/>
    </row>
    <row r="86" spans="2:15" x14ac:dyDescent="0.25">
      <c r="B86" s="67"/>
      <c r="O86" s="146"/>
    </row>
    <row r="87" spans="2:15" x14ac:dyDescent="0.25">
      <c r="O87" s="146"/>
    </row>
    <row r="88" spans="2:15" x14ac:dyDescent="0.25">
      <c r="O88" s="146"/>
    </row>
    <row r="89" spans="2:15" x14ac:dyDescent="0.25">
      <c r="B89" s="67"/>
      <c r="C89" s="66" t="s">
        <v>72</v>
      </c>
      <c r="D89" s="66">
        <f>400+50+50+50+50+50+50+50</f>
        <v>750</v>
      </c>
      <c r="J89" s="60"/>
      <c r="O89" s="146"/>
    </row>
    <row r="90" spans="2:15" x14ac:dyDescent="0.25">
      <c r="B90" s="65"/>
      <c r="H90" s="66" t="s">
        <v>39</v>
      </c>
      <c r="I90" s="66" t="s">
        <v>46</v>
      </c>
      <c r="J90" s="60">
        <f>+D89</f>
        <v>750</v>
      </c>
      <c r="M90" s="61"/>
      <c r="N90" s="61"/>
      <c r="O90" s="146"/>
    </row>
    <row r="91" spans="2:15" x14ac:dyDescent="0.25">
      <c r="B91" s="65"/>
      <c r="C91" s="66" t="s">
        <v>45</v>
      </c>
      <c r="D91" s="66">
        <f>9.5+4.5+13.2+14+8.1+4.7+1+9+5+14.7+12+11+14+3.8+7+12+15.6+4.7+1.1+4+7.8+6+4</f>
        <v>186.7</v>
      </c>
      <c r="H91" s="66" t="s">
        <v>47</v>
      </c>
      <c r="I91" s="66" t="s">
        <v>46</v>
      </c>
      <c r="J91" s="60">
        <f>+D91</f>
        <v>186.7</v>
      </c>
      <c r="O91" s="146"/>
    </row>
    <row r="92" spans="2:15" x14ac:dyDescent="0.25">
      <c r="B92" s="67"/>
      <c r="J92" s="69">
        <f>+J56+J90+J91</f>
        <v>936.7</v>
      </c>
      <c r="L92" s="76"/>
      <c r="O92" s="146"/>
    </row>
    <row r="93" spans="2:15" x14ac:dyDescent="0.25">
      <c r="D93" s="60"/>
      <c r="J93" s="60"/>
      <c r="O93" s="146"/>
    </row>
    <row r="94" spans="2:15" ht="14.4" thickBot="1" x14ac:dyDescent="0.3">
      <c r="C94" s="59"/>
      <c r="D94" s="70"/>
      <c r="E94" s="59"/>
      <c r="F94" s="59"/>
      <c r="G94" s="59"/>
      <c r="H94" s="59"/>
      <c r="I94" s="59"/>
      <c r="J94" s="60"/>
      <c r="O94" s="146"/>
    </row>
    <row r="95" spans="2:15" ht="19.5" customHeight="1" thickBot="1" x14ac:dyDescent="0.3">
      <c r="B95" s="71"/>
      <c r="D95" s="60"/>
      <c r="J95" s="72">
        <f>+J53+J92</f>
        <v>114813.62999999999</v>
      </c>
      <c r="O95" s="146"/>
    </row>
    <row r="96" spans="2:15" x14ac:dyDescent="0.25">
      <c r="B96" s="73"/>
      <c r="D96" s="60"/>
      <c r="O96" s="146"/>
    </row>
    <row r="97" spans="2:15" x14ac:dyDescent="0.25">
      <c r="B97" s="65"/>
      <c r="O97" s="146"/>
    </row>
    <row r="98" spans="2:15" x14ac:dyDescent="0.25">
      <c r="O98" s="146"/>
    </row>
    <row r="99" spans="2:15" x14ac:dyDescent="0.25">
      <c r="O99" s="146"/>
    </row>
    <row r="100" spans="2:15" x14ac:dyDescent="0.25">
      <c r="O100" s="146"/>
    </row>
    <row r="101" spans="2:15" x14ac:dyDescent="0.25">
      <c r="O101" s="146"/>
    </row>
    <row r="102" spans="2:15" x14ac:dyDescent="0.25">
      <c r="G102" s="260"/>
      <c r="H102" s="260"/>
      <c r="I102" s="260"/>
      <c r="J102" s="260"/>
      <c r="K102" s="261"/>
      <c r="L102" s="262"/>
      <c r="M102" s="263"/>
      <c r="N102" s="263"/>
      <c r="O102" s="146"/>
    </row>
    <row r="103" spans="2:15" x14ac:dyDescent="0.25">
      <c r="O103" s="146"/>
    </row>
    <row r="104" spans="2:15" x14ac:dyDescent="0.25">
      <c r="O104" s="146"/>
    </row>
    <row r="105" spans="2:15" x14ac:dyDescent="0.25">
      <c r="O105" s="146"/>
    </row>
    <row r="106" spans="2:15" x14ac:dyDescent="0.25">
      <c r="O106" s="146"/>
    </row>
    <row r="107" spans="2:15" x14ac:dyDescent="0.25">
      <c r="O107" s="146"/>
    </row>
    <row r="108" spans="2:15" x14ac:dyDescent="0.25">
      <c r="I108" s="60"/>
      <c r="J108" s="60"/>
      <c r="M108" s="58"/>
      <c r="O108" s="146"/>
    </row>
    <row r="109" spans="2:15" x14ac:dyDescent="0.25">
      <c r="I109" s="60"/>
      <c r="J109" s="60"/>
      <c r="M109" s="58"/>
      <c r="O109" s="146"/>
    </row>
    <row r="110" spans="2:15" x14ac:dyDescent="0.25">
      <c r="M110" s="58"/>
      <c r="O110" s="146"/>
    </row>
    <row r="111" spans="2:15" x14ac:dyDescent="0.25">
      <c r="I111" s="60"/>
      <c r="M111" s="58"/>
      <c r="O111" s="146"/>
    </row>
    <row r="112" spans="2:15" x14ac:dyDescent="0.25">
      <c r="I112" s="60"/>
      <c r="M112" s="58"/>
      <c r="O112" s="146"/>
    </row>
    <row r="113" spans="3:15" x14ac:dyDescent="0.25">
      <c r="C113" s="264"/>
      <c r="D113" s="260"/>
      <c r="E113" s="260"/>
      <c r="F113" s="260"/>
      <c r="G113" s="260"/>
      <c r="H113" s="260"/>
      <c r="I113" s="260"/>
      <c r="J113" s="260"/>
      <c r="O113" s="146"/>
    </row>
    <row r="114" spans="3:15" x14ac:dyDescent="0.25">
      <c r="D114" s="60"/>
      <c r="E114" s="60"/>
    </row>
    <row r="115" spans="3:15" x14ac:dyDescent="0.25">
      <c r="C115" s="60"/>
    </row>
    <row r="116" spans="3:15" x14ac:dyDescent="0.25">
      <c r="C116" s="60"/>
    </row>
    <row r="117" spans="3:15" x14ac:dyDescent="0.25">
      <c r="C117" s="60"/>
    </row>
    <row r="118" spans="3:15" x14ac:dyDescent="0.25">
      <c r="C118" s="60"/>
    </row>
    <row r="119" spans="3:15" x14ac:dyDescent="0.25">
      <c r="C119" s="60"/>
    </row>
    <row r="120" spans="3:15" x14ac:dyDescent="0.25">
      <c r="C120" s="60"/>
    </row>
    <row r="121" spans="3:15" x14ac:dyDescent="0.25">
      <c r="C121" s="60"/>
    </row>
    <row r="122" spans="3:15" x14ac:dyDescent="0.25">
      <c r="C122" s="60"/>
    </row>
    <row r="123" spans="3:15" x14ac:dyDescent="0.25">
      <c r="C123" s="60"/>
    </row>
  </sheetData>
  <mergeCells count="2">
    <mergeCell ref="G102:N102"/>
    <mergeCell ref="C113:J113"/>
  </mergeCells>
  <phoneticPr fontId="1" type="noConversion"/>
  <pageMargins left="0.75" right="0.75" top="1" bottom="1" header="0.5" footer="0.5"/>
  <pageSetup paperSize="9" scale="31" orientation="landscape" r:id="rId1"/>
  <headerFooter alignWithMargins="0"/>
  <ignoredErrors>
    <ignoredError sqref="J18:J31 J16:J17 J15 J32:J37 J2:J4 J9:J14 J5:J8 J47:J51 J40:J46" formulaRange="1"/>
    <ignoredError sqref="J38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221"/>
  <sheetViews>
    <sheetView zoomScale="112" zoomScaleNormal="112" workbookViewId="0">
      <pane ySplit="1" topLeftCell="A2" activePane="bottomLeft" state="frozen"/>
      <selection pane="bottomLeft" activeCell="C207" sqref="C207"/>
    </sheetView>
  </sheetViews>
  <sheetFormatPr defaultColWidth="9.109375" defaultRowHeight="15" customHeight="1" x14ac:dyDescent="0.25"/>
  <cols>
    <col min="1" max="1" width="16.109375" style="132" customWidth="1"/>
    <col min="2" max="2" width="60.33203125" style="103" customWidth="1"/>
    <col min="3" max="3" width="15.5546875" style="92" customWidth="1"/>
    <col min="4" max="4" width="22.88671875" style="92" customWidth="1"/>
    <col min="5" max="5" width="14.88671875" style="92" customWidth="1"/>
    <col min="6" max="6" width="16.88671875" style="92" customWidth="1"/>
    <col min="7" max="7" width="20.44140625" style="92" customWidth="1"/>
    <col min="8" max="8" width="34.33203125" style="92" customWidth="1"/>
    <col min="9" max="9" width="15.88671875" style="92" customWidth="1"/>
    <col min="10" max="10" width="24" style="92" customWidth="1"/>
    <col min="11" max="11" width="11.88671875" style="92" customWidth="1"/>
    <col min="12" max="12" width="35.44140625" style="92" customWidth="1"/>
    <col min="13" max="13" width="27.33203125" style="92" customWidth="1"/>
    <col min="14" max="14" width="18.109375" style="17" customWidth="1"/>
    <col min="15" max="23" width="24.6640625" style="17" customWidth="1"/>
    <col min="24" max="16384" width="9.109375" style="17"/>
  </cols>
  <sheetData>
    <row r="1" spans="1:14" ht="15" customHeight="1" x14ac:dyDescent="0.3">
      <c r="A1" s="135" t="s">
        <v>69</v>
      </c>
      <c r="B1" s="47" t="s">
        <v>11</v>
      </c>
      <c r="C1" s="88" t="s">
        <v>5</v>
      </c>
      <c r="D1" s="136" t="s">
        <v>70</v>
      </c>
      <c r="E1" s="136" t="s">
        <v>6</v>
      </c>
      <c r="F1" s="109" t="s">
        <v>7</v>
      </c>
      <c r="G1" s="136" t="s">
        <v>29</v>
      </c>
      <c r="H1" s="136" t="s">
        <v>8</v>
      </c>
      <c r="I1" s="136" t="s">
        <v>44</v>
      </c>
      <c r="J1" s="136" t="s">
        <v>21</v>
      </c>
      <c r="K1" s="136" t="s">
        <v>9</v>
      </c>
      <c r="L1" s="136" t="s">
        <v>10</v>
      </c>
      <c r="M1" s="136" t="s">
        <v>17</v>
      </c>
      <c r="N1" s="137" t="s">
        <v>26</v>
      </c>
    </row>
    <row r="2" spans="1:14" ht="15" customHeight="1" x14ac:dyDescent="0.3">
      <c r="A2" s="160">
        <v>44575</v>
      </c>
      <c r="B2" s="51" t="s">
        <v>76</v>
      </c>
      <c r="C2" s="161"/>
      <c r="D2" s="162"/>
      <c r="E2" s="162"/>
      <c r="F2" s="107"/>
      <c r="G2" s="107">
        <v>100</v>
      </c>
      <c r="H2" s="162"/>
      <c r="I2" s="162"/>
      <c r="J2" s="162"/>
      <c r="K2" s="162"/>
      <c r="L2" s="162"/>
      <c r="M2" s="162"/>
      <c r="N2" s="88">
        <f t="shared" ref="N2:N33" si="0">SUM(C2:M2)</f>
        <v>100</v>
      </c>
    </row>
    <row r="3" spans="1:14" ht="15" customHeight="1" x14ac:dyDescent="0.3">
      <c r="A3" s="138">
        <v>44576</v>
      </c>
      <c r="B3" s="105" t="s">
        <v>65</v>
      </c>
      <c r="C3" s="161">
        <v>2600</v>
      </c>
      <c r="D3" s="107"/>
      <c r="E3" s="109"/>
      <c r="F3" s="109"/>
      <c r="G3" s="107"/>
      <c r="H3" s="107"/>
      <c r="I3" s="107"/>
      <c r="J3" s="109"/>
      <c r="K3" s="107"/>
      <c r="L3" s="109"/>
      <c r="M3" s="109"/>
      <c r="N3" s="88">
        <f t="shared" si="0"/>
        <v>2600</v>
      </c>
    </row>
    <row r="4" spans="1:14" ht="15" customHeight="1" x14ac:dyDescent="0.3">
      <c r="A4" s="138">
        <v>44578</v>
      </c>
      <c r="B4" s="105" t="s">
        <v>77</v>
      </c>
      <c r="C4" s="88"/>
      <c r="D4" s="107"/>
      <c r="E4" s="109"/>
      <c r="F4" s="109"/>
      <c r="G4" s="107">
        <v>61.99</v>
      </c>
      <c r="H4" s="107"/>
      <c r="I4" s="107"/>
      <c r="J4" s="109"/>
      <c r="K4" s="107"/>
      <c r="L4" s="109"/>
      <c r="M4" s="109"/>
      <c r="N4" s="88">
        <f t="shared" si="0"/>
        <v>61.99</v>
      </c>
    </row>
    <row r="5" spans="1:14" ht="15" customHeight="1" x14ac:dyDescent="0.3">
      <c r="A5" s="126">
        <v>44578</v>
      </c>
      <c r="B5" s="89" t="s">
        <v>78</v>
      </c>
      <c r="C5" s="90"/>
      <c r="D5" s="87"/>
      <c r="E5" s="87"/>
      <c r="F5" s="87"/>
      <c r="G5" s="87">
        <v>51.95</v>
      </c>
      <c r="H5" s="87"/>
      <c r="I5" s="87"/>
      <c r="J5" s="90"/>
      <c r="K5" s="87"/>
      <c r="L5" s="86"/>
      <c r="M5" s="91"/>
      <c r="N5" s="84">
        <f t="shared" si="0"/>
        <v>51.95</v>
      </c>
    </row>
    <row r="6" spans="1:14" ht="15" customHeight="1" x14ac:dyDescent="0.3">
      <c r="A6" s="126">
        <v>44587</v>
      </c>
      <c r="B6" s="85" t="s">
        <v>54</v>
      </c>
      <c r="C6" s="90"/>
      <c r="D6" s="87"/>
      <c r="E6" s="87"/>
      <c r="F6" s="87"/>
      <c r="G6" s="87"/>
      <c r="H6" s="87"/>
      <c r="I6" s="87"/>
      <c r="J6" s="87"/>
      <c r="K6" s="87">
        <v>105.97</v>
      </c>
      <c r="L6" s="87"/>
      <c r="M6" s="87"/>
      <c r="N6" s="88">
        <f t="shared" si="0"/>
        <v>105.97</v>
      </c>
    </row>
    <row r="7" spans="1:14" ht="15" customHeight="1" x14ac:dyDescent="0.3">
      <c r="A7" s="126">
        <v>44588</v>
      </c>
      <c r="B7" s="85" t="s">
        <v>87</v>
      </c>
      <c r="C7" s="90"/>
      <c r="D7" s="87"/>
      <c r="E7" s="87"/>
      <c r="F7" s="87"/>
      <c r="G7" s="87"/>
      <c r="H7" s="87"/>
      <c r="I7" s="87"/>
      <c r="J7" s="87">
        <v>242</v>
      </c>
      <c r="K7" s="87"/>
      <c r="L7" s="87"/>
      <c r="M7" s="87"/>
      <c r="N7" s="88">
        <f t="shared" si="0"/>
        <v>242</v>
      </c>
    </row>
    <row r="8" spans="1:14" ht="15" customHeight="1" x14ac:dyDescent="0.3">
      <c r="A8" s="126">
        <v>44588</v>
      </c>
      <c r="B8" s="85" t="s">
        <v>87</v>
      </c>
      <c r="C8" s="90"/>
      <c r="D8" s="87"/>
      <c r="E8" s="87"/>
      <c r="F8" s="87"/>
      <c r="G8" s="87"/>
      <c r="H8" s="87"/>
      <c r="I8" s="87"/>
      <c r="J8" s="87">
        <v>36</v>
      </c>
      <c r="K8" s="87"/>
      <c r="L8" s="87"/>
      <c r="M8" s="87"/>
      <c r="N8" s="88">
        <f t="shared" si="0"/>
        <v>36</v>
      </c>
    </row>
    <row r="9" spans="1:14" ht="15" customHeight="1" x14ac:dyDescent="0.3">
      <c r="A9" s="126">
        <v>44591</v>
      </c>
      <c r="B9" s="85" t="s">
        <v>79</v>
      </c>
      <c r="C9" s="90"/>
      <c r="D9" s="87"/>
      <c r="E9" s="87"/>
      <c r="F9" s="87"/>
      <c r="G9" s="87"/>
      <c r="H9" s="87"/>
      <c r="I9" s="87">
        <v>64.13</v>
      </c>
      <c r="J9" s="87"/>
      <c r="K9" s="87"/>
      <c r="L9" s="87"/>
      <c r="M9" s="87"/>
      <c r="N9" s="88">
        <f t="shared" si="0"/>
        <v>64.13</v>
      </c>
    </row>
    <row r="10" spans="1:14" ht="15" customHeight="1" x14ac:dyDescent="0.3">
      <c r="A10" s="126">
        <v>44591</v>
      </c>
      <c r="B10" s="85" t="s">
        <v>80</v>
      </c>
      <c r="C10" s="90"/>
      <c r="D10" s="87"/>
      <c r="E10" s="87"/>
      <c r="F10" s="87"/>
      <c r="G10" s="87"/>
      <c r="H10" s="87"/>
      <c r="I10" s="87">
        <v>200</v>
      </c>
      <c r="J10" s="87"/>
      <c r="K10" s="87"/>
      <c r="L10" s="87"/>
      <c r="M10" s="87"/>
      <c r="N10" s="88">
        <f t="shared" si="0"/>
        <v>200</v>
      </c>
    </row>
    <row r="11" spans="1:14" ht="15" customHeight="1" x14ac:dyDescent="0.3">
      <c r="A11" s="126">
        <v>44591</v>
      </c>
      <c r="B11" s="85" t="s">
        <v>81</v>
      </c>
      <c r="C11" s="90"/>
      <c r="D11" s="87"/>
      <c r="E11" s="87"/>
      <c r="F11" s="87"/>
      <c r="G11" s="87">
        <v>181.5</v>
      </c>
      <c r="H11" s="87"/>
      <c r="I11" s="87"/>
      <c r="J11" s="87"/>
      <c r="K11" s="87"/>
      <c r="L11" s="87"/>
      <c r="M11" s="87"/>
      <c r="N11" s="88">
        <f t="shared" si="0"/>
        <v>181.5</v>
      </c>
    </row>
    <row r="12" spans="1:14" ht="15" customHeight="1" x14ac:dyDescent="0.3">
      <c r="A12" s="126">
        <v>44592</v>
      </c>
      <c r="B12" s="85" t="s">
        <v>86</v>
      </c>
      <c r="C12" s="90"/>
      <c r="D12" s="87"/>
      <c r="E12" s="87"/>
      <c r="F12" s="87"/>
      <c r="G12" s="87">
        <v>50</v>
      </c>
      <c r="H12" s="87"/>
      <c r="I12" s="87"/>
      <c r="J12" s="87"/>
      <c r="K12" s="87"/>
      <c r="L12" s="87"/>
      <c r="M12" s="87"/>
      <c r="N12" s="88">
        <f t="shared" si="0"/>
        <v>50</v>
      </c>
    </row>
    <row r="13" spans="1:14" ht="15" customHeight="1" x14ac:dyDescent="0.3">
      <c r="A13" s="126">
        <v>44593</v>
      </c>
      <c r="B13" s="85" t="s">
        <v>82</v>
      </c>
      <c r="C13" s="90"/>
      <c r="D13" s="87"/>
      <c r="E13" s="87"/>
      <c r="F13" s="87"/>
      <c r="G13" s="87">
        <v>47.99</v>
      </c>
      <c r="H13" s="87"/>
      <c r="I13" s="87"/>
      <c r="J13" s="87"/>
      <c r="K13" s="87"/>
      <c r="L13" s="87"/>
      <c r="M13" s="87"/>
      <c r="N13" s="88">
        <f t="shared" si="0"/>
        <v>47.99</v>
      </c>
    </row>
    <row r="14" spans="1:14" ht="15" customHeight="1" x14ac:dyDescent="0.3">
      <c r="A14" s="126">
        <v>44597</v>
      </c>
      <c r="B14" s="85" t="s">
        <v>83</v>
      </c>
      <c r="C14" s="90"/>
      <c r="D14" s="87"/>
      <c r="E14" s="87"/>
      <c r="F14" s="87"/>
      <c r="G14" s="87">
        <v>25</v>
      </c>
      <c r="H14" s="87"/>
      <c r="I14" s="87"/>
      <c r="J14" s="87"/>
      <c r="K14" s="87"/>
      <c r="L14" s="87"/>
      <c r="M14" s="87"/>
      <c r="N14" s="88">
        <f t="shared" si="0"/>
        <v>25</v>
      </c>
    </row>
    <row r="15" spans="1:14" ht="15" customHeight="1" x14ac:dyDescent="0.3">
      <c r="A15" s="126">
        <v>44599</v>
      </c>
      <c r="B15" s="85" t="s">
        <v>84</v>
      </c>
      <c r="C15" s="90"/>
      <c r="D15" s="87"/>
      <c r="E15" s="87"/>
      <c r="F15" s="87"/>
      <c r="G15" s="87"/>
      <c r="H15" s="87"/>
      <c r="I15" s="87"/>
      <c r="J15" s="87">
        <v>93.3</v>
      </c>
      <c r="K15" s="87"/>
      <c r="L15" s="87"/>
      <c r="M15" s="87"/>
      <c r="N15" s="88">
        <f t="shared" si="0"/>
        <v>93.3</v>
      </c>
    </row>
    <row r="16" spans="1:14" ht="15" customHeight="1" x14ac:dyDescent="0.3">
      <c r="A16" s="126">
        <v>44601</v>
      </c>
      <c r="B16" s="85" t="s">
        <v>85</v>
      </c>
      <c r="C16" s="90"/>
      <c r="D16" s="87"/>
      <c r="E16" s="87"/>
      <c r="F16" s="87"/>
      <c r="G16" s="87"/>
      <c r="H16" s="87"/>
      <c r="I16" s="87">
        <v>67.239999999999995</v>
      </c>
      <c r="J16" s="87"/>
      <c r="K16" s="87"/>
      <c r="L16" s="87"/>
      <c r="M16" s="87"/>
      <c r="N16" s="88">
        <f t="shared" si="0"/>
        <v>67.239999999999995</v>
      </c>
    </row>
    <row r="17" spans="1:254" ht="15" customHeight="1" x14ac:dyDescent="0.3">
      <c r="A17" s="126">
        <v>44607</v>
      </c>
      <c r="B17" s="85" t="s">
        <v>65</v>
      </c>
      <c r="C17" s="90">
        <v>2600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>
        <f t="shared" si="0"/>
        <v>2600</v>
      </c>
    </row>
    <row r="18" spans="1:254" ht="15" customHeight="1" x14ac:dyDescent="0.3">
      <c r="A18" s="126">
        <v>44607</v>
      </c>
      <c r="B18" s="85" t="s">
        <v>99</v>
      </c>
      <c r="C18" s="90"/>
      <c r="D18" s="87"/>
      <c r="E18" s="87"/>
      <c r="F18" s="87"/>
      <c r="G18" s="87">
        <v>1189.3</v>
      </c>
      <c r="H18" s="87"/>
      <c r="I18" s="87"/>
      <c r="J18" s="87"/>
      <c r="K18" s="87"/>
      <c r="L18" s="87"/>
      <c r="M18" s="87"/>
      <c r="N18" s="88">
        <f t="shared" si="0"/>
        <v>1189.3</v>
      </c>
    </row>
    <row r="19" spans="1:254" ht="15" customHeight="1" x14ac:dyDescent="0.3">
      <c r="A19" s="126">
        <v>44610</v>
      </c>
      <c r="B19" s="85" t="s">
        <v>100</v>
      </c>
      <c r="C19" s="90"/>
      <c r="D19" s="87"/>
      <c r="E19" s="87"/>
      <c r="F19" s="87"/>
      <c r="G19" s="87">
        <v>17.95</v>
      </c>
      <c r="H19" s="87"/>
      <c r="I19" s="87"/>
      <c r="J19" s="87"/>
      <c r="K19" s="87"/>
      <c r="L19" s="87"/>
      <c r="M19" s="87"/>
      <c r="N19" s="88">
        <f t="shared" si="0"/>
        <v>17.95</v>
      </c>
    </row>
    <row r="20" spans="1:254" ht="15" customHeight="1" x14ac:dyDescent="0.3">
      <c r="A20" s="126">
        <v>44611</v>
      </c>
      <c r="B20" s="85" t="s">
        <v>101</v>
      </c>
      <c r="C20" s="90"/>
      <c r="D20" s="87"/>
      <c r="E20" s="87"/>
      <c r="F20" s="87"/>
      <c r="G20" s="87"/>
      <c r="H20" s="87">
        <v>85</v>
      </c>
      <c r="I20" s="87"/>
      <c r="J20" s="87"/>
      <c r="K20" s="87"/>
      <c r="L20" s="87"/>
      <c r="M20" s="87"/>
      <c r="N20" s="88">
        <f t="shared" si="0"/>
        <v>85</v>
      </c>
    </row>
    <row r="21" spans="1:254" ht="15" customHeight="1" x14ac:dyDescent="0.3">
      <c r="A21" s="126">
        <v>44618</v>
      </c>
      <c r="B21" s="85" t="s">
        <v>54</v>
      </c>
      <c r="C21" s="90"/>
      <c r="D21" s="87"/>
      <c r="E21" s="87"/>
      <c r="F21" s="87"/>
      <c r="G21" s="87"/>
      <c r="H21" s="87"/>
      <c r="I21" s="87"/>
      <c r="J21" s="87"/>
      <c r="K21" s="87">
        <v>102.34</v>
      </c>
      <c r="L21" s="87"/>
      <c r="M21" s="87"/>
      <c r="N21" s="88">
        <f t="shared" si="0"/>
        <v>102.34</v>
      </c>
    </row>
    <row r="22" spans="1:254" s="92" customFormat="1" ht="15" customHeight="1" x14ac:dyDescent="0.3">
      <c r="A22" s="126">
        <v>44620</v>
      </c>
      <c r="B22" s="85" t="s">
        <v>87</v>
      </c>
      <c r="C22" s="90"/>
      <c r="D22" s="87"/>
      <c r="E22" s="87"/>
      <c r="F22" s="87"/>
      <c r="G22" s="87"/>
      <c r="H22" s="87"/>
      <c r="I22" s="87"/>
      <c r="J22" s="87">
        <v>36</v>
      </c>
      <c r="K22" s="87"/>
      <c r="L22" s="87"/>
      <c r="M22" s="87"/>
      <c r="N22" s="88">
        <f t="shared" si="0"/>
        <v>36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</row>
    <row r="23" spans="1:254" ht="15" customHeight="1" x14ac:dyDescent="0.3">
      <c r="A23" s="126">
        <v>44620</v>
      </c>
      <c r="B23" s="85" t="s">
        <v>87</v>
      </c>
      <c r="C23" s="90"/>
      <c r="D23" s="87"/>
      <c r="E23" s="87"/>
      <c r="F23" s="87"/>
      <c r="G23" s="87"/>
      <c r="H23" s="87"/>
      <c r="I23" s="87"/>
      <c r="J23" s="87">
        <v>244</v>
      </c>
      <c r="K23" s="87"/>
      <c r="L23" s="87"/>
      <c r="M23" s="87"/>
      <c r="N23" s="88">
        <f t="shared" si="0"/>
        <v>244</v>
      </c>
    </row>
    <row r="24" spans="1:254" ht="15" customHeight="1" x14ac:dyDescent="0.3">
      <c r="A24" s="126">
        <v>44625</v>
      </c>
      <c r="B24" s="85" t="s">
        <v>102</v>
      </c>
      <c r="C24" s="90"/>
      <c r="D24" s="87"/>
      <c r="E24" s="87"/>
      <c r="F24" s="87"/>
      <c r="G24" s="87">
        <v>39.979999999999997</v>
      </c>
      <c r="H24" s="87"/>
      <c r="I24" s="87"/>
      <c r="J24" s="87"/>
      <c r="K24" s="87"/>
      <c r="L24" s="87"/>
      <c r="M24" s="87"/>
      <c r="N24" s="88">
        <f t="shared" si="0"/>
        <v>39.979999999999997</v>
      </c>
    </row>
    <row r="25" spans="1:254" ht="15" customHeight="1" x14ac:dyDescent="0.3">
      <c r="A25" s="126">
        <v>44628</v>
      </c>
      <c r="B25" s="85" t="s">
        <v>103</v>
      </c>
      <c r="C25" s="90"/>
      <c r="D25" s="87"/>
      <c r="E25" s="87"/>
      <c r="F25" s="87"/>
      <c r="G25" s="87">
        <v>206.31</v>
      </c>
      <c r="H25" s="87"/>
      <c r="I25" s="87"/>
      <c r="J25" s="87"/>
      <c r="K25" s="87"/>
      <c r="L25" s="87"/>
      <c r="M25" s="87"/>
      <c r="N25" s="88">
        <f t="shared" si="0"/>
        <v>206.31</v>
      </c>
    </row>
    <row r="26" spans="1:254" ht="15" customHeight="1" x14ac:dyDescent="0.3">
      <c r="A26" s="126">
        <v>44629</v>
      </c>
      <c r="B26" s="93" t="s">
        <v>105</v>
      </c>
      <c r="C26" s="94"/>
      <c r="D26" s="95"/>
      <c r="E26" s="95"/>
      <c r="F26" s="95"/>
      <c r="G26" s="95"/>
      <c r="H26" s="95"/>
      <c r="I26" s="95"/>
      <c r="J26" s="95">
        <v>833.82</v>
      </c>
      <c r="K26" s="95"/>
      <c r="L26" s="95"/>
      <c r="M26" s="95"/>
      <c r="N26" s="88">
        <f t="shared" si="0"/>
        <v>833.82</v>
      </c>
    </row>
    <row r="27" spans="1:254" ht="15" customHeight="1" x14ac:dyDescent="0.3">
      <c r="A27" s="126">
        <v>44629</v>
      </c>
      <c r="B27" s="93" t="s">
        <v>104</v>
      </c>
      <c r="C27" s="94"/>
      <c r="D27" s="95"/>
      <c r="E27" s="95"/>
      <c r="F27" s="95"/>
      <c r="G27" s="95">
        <v>531.19000000000005</v>
      </c>
      <c r="H27" s="95"/>
      <c r="I27" s="95"/>
      <c r="J27" s="95"/>
      <c r="K27" s="95"/>
      <c r="L27" s="95"/>
      <c r="M27" s="95"/>
      <c r="N27" s="88">
        <f t="shared" si="0"/>
        <v>531.19000000000005</v>
      </c>
    </row>
    <row r="28" spans="1:254" ht="15" customHeight="1" x14ac:dyDescent="0.3">
      <c r="A28" s="126">
        <v>44635</v>
      </c>
      <c r="B28" s="93" t="s">
        <v>65</v>
      </c>
      <c r="C28" s="94">
        <v>2600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88">
        <f t="shared" si="0"/>
        <v>2600</v>
      </c>
    </row>
    <row r="29" spans="1:254" ht="15" customHeight="1" x14ac:dyDescent="0.3">
      <c r="A29" s="126">
        <v>44640</v>
      </c>
      <c r="B29" s="93" t="s">
        <v>106</v>
      </c>
      <c r="C29" s="94"/>
      <c r="D29" s="95"/>
      <c r="E29" s="95">
        <v>218.58</v>
      </c>
      <c r="F29" s="95"/>
      <c r="G29" s="95"/>
      <c r="H29" s="95"/>
      <c r="I29" s="95"/>
      <c r="J29" s="95"/>
      <c r="K29" s="95"/>
      <c r="L29" s="95"/>
      <c r="M29" s="95"/>
      <c r="N29" s="88">
        <f t="shared" si="0"/>
        <v>218.58</v>
      </c>
    </row>
    <row r="30" spans="1:254" ht="15" customHeight="1" x14ac:dyDescent="0.3">
      <c r="A30" s="126">
        <v>44641</v>
      </c>
      <c r="B30" s="93" t="s">
        <v>107</v>
      </c>
      <c r="C30" s="94"/>
      <c r="D30" s="95"/>
      <c r="E30" s="95"/>
      <c r="F30" s="95"/>
      <c r="G30" s="95">
        <v>27.95</v>
      </c>
      <c r="H30" s="95"/>
      <c r="I30" s="95"/>
      <c r="J30" s="95"/>
      <c r="K30" s="95"/>
      <c r="L30" s="95"/>
      <c r="M30" s="95"/>
      <c r="N30" s="88">
        <f t="shared" si="0"/>
        <v>27.95</v>
      </c>
    </row>
    <row r="31" spans="1:254" ht="15" customHeight="1" x14ac:dyDescent="0.3">
      <c r="A31" s="126">
        <v>44642</v>
      </c>
      <c r="B31" s="93" t="s">
        <v>108</v>
      </c>
      <c r="C31" s="94"/>
      <c r="D31" s="95"/>
      <c r="E31" s="95"/>
      <c r="F31" s="95"/>
      <c r="G31" s="95"/>
      <c r="H31" s="95">
        <v>15</v>
      </c>
      <c r="I31" s="95"/>
      <c r="J31" s="95"/>
      <c r="K31" s="95"/>
      <c r="L31" s="95"/>
      <c r="M31" s="95"/>
      <c r="N31" s="88">
        <f t="shared" si="0"/>
        <v>15</v>
      </c>
    </row>
    <row r="32" spans="1:254" ht="15" customHeight="1" x14ac:dyDescent="0.3">
      <c r="A32" s="126">
        <v>44643</v>
      </c>
      <c r="B32" s="93" t="s">
        <v>109</v>
      </c>
      <c r="C32" s="94"/>
      <c r="D32" s="95"/>
      <c r="E32" s="95"/>
      <c r="F32" s="95"/>
      <c r="G32" s="95">
        <v>20</v>
      </c>
      <c r="H32" s="95"/>
      <c r="I32" s="95"/>
      <c r="J32" s="95"/>
      <c r="K32" s="95"/>
      <c r="L32" s="95"/>
      <c r="M32" s="95"/>
      <c r="N32" s="88">
        <f t="shared" si="0"/>
        <v>20</v>
      </c>
    </row>
    <row r="33" spans="1:14" ht="15" customHeight="1" x14ac:dyDescent="0.3">
      <c r="A33" s="126">
        <v>44646</v>
      </c>
      <c r="B33" s="93" t="s">
        <v>54</v>
      </c>
      <c r="C33" s="94"/>
      <c r="D33" s="95"/>
      <c r="E33" s="95"/>
      <c r="F33" s="95"/>
      <c r="G33" s="95"/>
      <c r="H33" s="95"/>
      <c r="I33" s="95"/>
      <c r="J33" s="95"/>
      <c r="K33" s="95">
        <v>120.42</v>
      </c>
      <c r="L33" s="95"/>
      <c r="M33" s="95"/>
      <c r="N33" s="88">
        <f t="shared" si="0"/>
        <v>120.42</v>
      </c>
    </row>
    <row r="34" spans="1:14" ht="15" customHeight="1" x14ac:dyDescent="0.3">
      <c r="A34" s="126">
        <v>44648</v>
      </c>
      <c r="B34" s="93" t="s">
        <v>87</v>
      </c>
      <c r="C34" s="94"/>
      <c r="D34" s="95"/>
      <c r="E34" s="95"/>
      <c r="F34" s="95"/>
      <c r="G34" s="95"/>
      <c r="H34" s="95"/>
      <c r="I34" s="95"/>
      <c r="J34" s="95">
        <v>245</v>
      </c>
      <c r="K34" s="95"/>
      <c r="L34" s="95"/>
      <c r="M34" s="95"/>
      <c r="N34" s="88">
        <f t="shared" ref="N34:N65" si="1">SUM(C34:M34)</f>
        <v>245</v>
      </c>
    </row>
    <row r="35" spans="1:14" ht="18" customHeight="1" x14ac:dyDescent="0.3">
      <c r="A35" s="126">
        <v>44648</v>
      </c>
      <c r="B35" s="93" t="s">
        <v>87</v>
      </c>
      <c r="C35" s="94"/>
      <c r="D35" s="95"/>
      <c r="E35" s="95"/>
      <c r="F35" s="95"/>
      <c r="G35" s="95"/>
      <c r="H35" s="95"/>
      <c r="I35" s="95"/>
      <c r="J35" s="95">
        <v>37</v>
      </c>
      <c r="K35" s="95"/>
      <c r="L35" s="95"/>
      <c r="M35" s="95"/>
      <c r="N35" s="88">
        <f t="shared" si="1"/>
        <v>37</v>
      </c>
    </row>
    <row r="36" spans="1:14" ht="15" customHeight="1" x14ac:dyDescent="0.3">
      <c r="A36" s="126">
        <v>44648</v>
      </c>
      <c r="B36" s="93" t="s">
        <v>110</v>
      </c>
      <c r="C36" s="94"/>
      <c r="D36" s="95"/>
      <c r="E36" s="95"/>
      <c r="F36" s="95"/>
      <c r="G36" s="95"/>
      <c r="H36" s="95">
        <v>70</v>
      </c>
      <c r="I36" s="95"/>
      <c r="J36" s="95"/>
      <c r="K36" s="95"/>
      <c r="L36" s="95"/>
      <c r="M36" s="95"/>
      <c r="N36" s="88">
        <f t="shared" si="1"/>
        <v>70</v>
      </c>
    </row>
    <row r="37" spans="1:14" ht="15" customHeight="1" x14ac:dyDescent="0.3">
      <c r="A37" s="126">
        <v>44650</v>
      </c>
      <c r="B37" s="93" t="s">
        <v>111</v>
      </c>
      <c r="C37" s="94"/>
      <c r="D37" s="95"/>
      <c r="E37" s="95"/>
      <c r="F37" s="95"/>
      <c r="G37" s="95">
        <v>680</v>
      </c>
      <c r="H37" s="95"/>
      <c r="I37" s="95"/>
      <c r="J37" s="95"/>
      <c r="K37" s="95"/>
      <c r="L37" s="95"/>
      <c r="M37" s="95"/>
      <c r="N37" s="88">
        <f t="shared" si="1"/>
        <v>680</v>
      </c>
    </row>
    <row r="38" spans="1:14" ht="15" customHeight="1" x14ac:dyDescent="0.3">
      <c r="A38" s="126">
        <v>44654</v>
      </c>
      <c r="B38" s="93" t="s">
        <v>112</v>
      </c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>
        <v>800</v>
      </c>
      <c r="N38" s="88">
        <f t="shared" si="1"/>
        <v>800</v>
      </c>
    </row>
    <row r="39" spans="1:14" ht="15" customHeight="1" x14ac:dyDescent="0.3">
      <c r="A39" s="126">
        <v>44654</v>
      </c>
      <c r="B39" s="93" t="s">
        <v>113</v>
      </c>
      <c r="C39" s="94"/>
      <c r="D39" s="95"/>
      <c r="E39" s="95"/>
      <c r="F39" s="95"/>
      <c r="G39" s="95"/>
      <c r="H39" s="95"/>
      <c r="I39" s="95"/>
      <c r="J39" s="95"/>
      <c r="K39" s="95"/>
      <c r="L39" s="95"/>
      <c r="M39" s="95">
        <v>800</v>
      </c>
      <c r="N39" s="88">
        <f t="shared" si="1"/>
        <v>800</v>
      </c>
    </row>
    <row r="40" spans="1:14" ht="15" customHeight="1" x14ac:dyDescent="0.3">
      <c r="A40" s="126">
        <v>44654</v>
      </c>
      <c r="B40" s="93" t="s">
        <v>114</v>
      </c>
      <c r="C40" s="94"/>
      <c r="D40" s="95"/>
      <c r="E40" s="95"/>
      <c r="F40" s="95"/>
      <c r="G40" s="95"/>
      <c r="H40" s="95"/>
      <c r="I40" s="95"/>
      <c r="J40" s="95"/>
      <c r="K40" s="95"/>
      <c r="L40" s="95"/>
      <c r="M40" s="95">
        <v>800</v>
      </c>
      <c r="N40" s="88">
        <f t="shared" si="1"/>
        <v>800</v>
      </c>
    </row>
    <row r="41" spans="1:14" ht="15" customHeight="1" x14ac:dyDescent="0.3">
      <c r="A41" s="126">
        <v>44654</v>
      </c>
      <c r="B41" s="93" t="s">
        <v>115</v>
      </c>
      <c r="C41" s="94"/>
      <c r="D41" s="95"/>
      <c r="E41" s="95"/>
      <c r="F41" s="95"/>
      <c r="G41" s="95"/>
      <c r="H41" s="95"/>
      <c r="I41" s="95"/>
      <c r="J41" s="95"/>
      <c r="K41" s="95"/>
      <c r="L41" s="95"/>
      <c r="M41" s="95">
        <v>800</v>
      </c>
      <c r="N41" s="88">
        <f t="shared" si="1"/>
        <v>800</v>
      </c>
    </row>
    <row r="42" spans="1:14" ht="15" customHeight="1" x14ac:dyDescent="0.3">
      <c r="A42" s="126">
        <v>44654</v>
      </c>
      <c r="B42" s="93" t="s">
        <v>116</v>
      </c>
      <c r="C42" s="94"/>
      <c r="D42" s="95"/>
      <c r="E42" s="95"/>
      <c r="F42" s="95"/>
      <c r="G42" s="95"/>
      <c r="H42" s="95"/>
      <c r="I42" s="95"/>
      <c r="J42" s="95"/>
      <c r="K42" s="95"/>
      <c r="L42" s="95"/>
      <c r="M42" s="95">
        <v>1000</v>
      </c>
      <c r="N42" s="88">
        <f t="shared" si="1"/>
        <v>1000</v>
      </c>
    </row>
    <row r="43" spans="1:14" ht="15" customHeight="1" x14ac:dyDescent="0.3">
      <c r="A43" s="126">
        <v>44654</v>
      </c>
      <c r="B43" s="93" t="s">
        <v>117</v>
      </c>
      <c r="C43" s="94"/>
      <c r="D43" s="96"/>
      <c r="E43" s="97"/>
      <c r="F43" s="98"/>
      <c r="H43" s="95"/>
      <c r="I43" s="95"/>
      <c r="J43" s="95"/>
      <c r="K43" s="95"/>
      <c r="L43" s="95"/>
      <c r="M43" s="95">
        <v>2000</v>
      </c>
      <c r="N43" s="88">
        <f t="shared" si="1"/>
        <v>2000</v>
      </c>
    </row>
    <row r="44" spans="1:14" ht="15" customHeight="1" x14ac:dyDescent="0.3">
      <c r="A44" s="126">
        <v>44655</v>
      </c>
      <c r="B44" s="93" t="s">
        <v>118</v>
      </c>
      <c r="C44" s="94"/>
      <c r="D44" s="95"/>
      <c r="E44" s="95"/>
      <c r="F44" s="95"/>
      <c r="G44" s="95"/>
      <c r="H44" s="95"/>
      <c r="I44" s="95"/>
      <c r="J44" s="95"/>
      <c r="K44" s="95"/>
      <c r="L44" s="95">
        <v>40000</v>
      </c>
      <c r="M44" s="95"/>
      <c r="N44" s="88">
        <f t="shared" si="1"/>
        <v>40000</v>
      </c>
    </row>
    <row r="45" spans="1:14" ht="15" customHeight="1" x14ac:dyDescent="0.3">
      <c r="A45" s="126">
        <v>44660</v>
      </c>
      <c r="B45" s="93" t="s">
        <v>119</v>
      </c>
      <c r="C45" s="94"/>
      <c r="D45" s="95"/>
      <c r="E45" s="95"/>
      <c r="F45" s="95"/>
      <c r="G45" s="95">
        <v>27.5</v>
      </c>
      <c r="H45" s="95"/>
      <c r="I45" s="95"/>
      <c r="J45" s="95"/>
      <c r="K45" s="95"/>
      <c r="L45" s="95"/>
      <c r="M45" s="95"/>
      <c r="N45" s="88">
        <f t="shared" si="1"/>
        <v>27.5</v>
      </c>
    </row>
    <row r="46" spans="1:14" ht="15" customHeight="1" x14ac:dyDescent="0.3">
      <c r="A46" s="126">
        <v>44660</v>
      </c>
      <c r="B46" s="93" t="s">
        <v>120</v>
      </c>
      <c r="C46" s="94"/>
      <c r="D46" s="95"/>
      <c r="E46" s="95"/>
      <c r="F46" s="95"/>
      <c r="G46" s="95"/>
      <c r="H46" s="95">
        <v>165</v>
      </c>
      <c r="I46" s="95"/>
      <c r="J46" s="95"/>
      <c r="K46" s="95"/>
      <c r="L46" s="95"/>
      <c r="M46" s="95"/>
      <c r="N46" s="88">
        <f t="shared" si="1"/>
        <v>165</v>
      </c>
    </row>
    <row r="47" spans="1:14" ht="15" customHeight="1" x14ac:dyDescent="0.3">
      <c r="A47" s="126">
        <v>44665</v>
      </c>
      <c r="B47" s="93" t="s">
        <v>121</v>
      </c>
      <c r="C47" s="94"/>
      <c r="D47" s="95"/>
      <c r="E47" s="95"/>
      <c r="F47" s="95"/>
      <c r="G47" s="95">
        <v>12.99</v>
      </c>
      <c r="H47" s="95"/>
      <c r="I47" s="95"/>
      <c r="J47" s="95"/>
      <c r="K47" s="95"/>
      <c r="L47" s="95"/>
      <c r="M47" s="95"/>
      <c r="N47" s="88">
        <f t="shared" si="1"/>
        <v>12.99</v>
      </c>
    </row>
    <row r="48" spans="1:14" ht="15" customHeight="1" x14ac:dyDescent="0.3">
      <c r="A48" s="126">
        <v>44666</v>
      </c>
      <c r="B48" s="99" t="s">
        <v>65</v>
      </c>
      <c r="C48" s="94">
        <v>2600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88">
        <f t="shared" si="1"/>
        <v>2600</v>
      </c>
    </row>
    <row r="49" spans="1:14" ht="15" customHeight="1" x14ac:dyDescent="0.3">
      <c r="A49" s="126">
        <v>44666</v>
      </c>
      <c r="B49" s="85" t="s">
        <v>143</v>
      </c>
      <c r="C49" s="94"/>
      <c r="D49" s="95">
        <v>27</v>
      </c>
      <c r="E49" s="95"/>
      <c r="F49" s="95"/>
      <c r="G49" s="95"/>
      <c r="H49" s="95"/>
      <c r="I49" s="95"/>
      <c r="J49" s="95">
        <f>389.4-27</f>
        <v>362.4</v>
      </c>
      <c r="K49" s="95"/>
      <c r="L49" s="95"/>
      <c r="M49" s="95"/>
      <c r="N49" s="88">
        <f t="shared" si="1"/>
        <v>389.4</v>
      </c>
    </row>
    <row r="50" spans="1:14" ht="15" customHeight="1" x14ac:dyDescent="0.3">
      <c r="A50" s="126">
        <v>44670</v>
      </c>
      <c r="B50" s="85" t="s">
        <v>183</v>
      </c>
      <c r="C50" s="94"/>
      <c r="D50" s="95"/>
      <c r="E50" s="95"/>
      <c r="F50" s="95"/>
      <c r="G50" s="95"/>
      <c r="H50" s="95">
        <v>302</v>
      </c>
      <c r="I50" s="95"/>
      <c r="J50" s="95"/>
      <c r="K50" s="95"/>
      <c r="L50" s="95"/>
      <c r="M50" s="95"/>
      <c r="N50" s="88">
        <f t="shared" si="1"/>
        <v>302</v>
      </c>
    </row>
    <row r="51" spans="1:14" ht="15" customHeight="1" x14ac:dyDescent="0.3">
      <c r="A51" s="126">
        <v>44677</v>
      </c>
      <c r="B51" s="85" t="s">
        <v>54</v>
      </c>
      <c r="C51" s="94"/>
      <c r="D51" s="95"/>
      <c r="E51" s="95"/>
      <c r="F51" s="95"/>
      <c r="G51" s="95"/>
      <c r="H51" s="95"/>
      <c r="I51" s="95"/>
      <c r="J51" s="95"/>
      <c r="K51" s="95">
        <v>121.07</v>
      </c>
      <c r="L51" s="95"/>
      <c r="M51" s="95"/>
      <c r="N51" s="88">
        <f t="shared" si="1"/>
        <v>121.07</v>
      </c>
    </row>
    <row r="52" spans="1:14" ht="15" customHeight="1" x14ac:dyDescent="0.3">
      <c r="A52" s="126">
        <v>44679</v>
      </c>
      <c r="B52" s="85" t="s">
        <v>87</v>
      </c>
      <c r="C52" s="94"/>
      <c r="D52" s="95"/>
      <c r="E52" s="95"/>
      <c r="F52" s="95"/>
      <c r="G52" s="95"/>
      <c r="H52" s="95"/>
      <c r="I52" s="95"/>
      <c r="J52" s="95">
        <v>245</v>
      </c>
      <c r="K52" s="95"/>
      <c r="L52" s="95"/>
      <c r="M52" s="95"/>
      <c r="N52" s="88">
        <f t="shared" si="1"/>
        <v>245</v>
      </c>
    </row>
    <row r="53" spans="1:14" ht="15" customHeight="1" x14ac:dyDescent="0.3">
      <c r="A53" s="126">
        <v>44679</v>
      </c>
      <c r="B53" s="85" t="s">
        <v>87</v>
      </c>
      <c r="C53" s="94"/>
      <c r="D53" s="95"/>
      <c r="E53" s="95"/>
      <c r="F53" s="95"/>
      <c r="G53" s="95"/>
      <c r="H53" s="95"/>
      <c r="I53" s="95"/>
      <c r="J53" s="95">
        <v>37</v>
      </c>
      <c r="K53" s="95"/>
      <c r="L53" s="95"/>
      <c r="M53" s="95"/>
      <c r="N53" s="88">
        <f t="shared" si="1"/>
        <v>37</v>
      </c>
    </row>
    <row r="54" spans="1:14" ht="15" customHeight="1" x14ac:dyDescent="0.3">
      <c r="A54" s="126">
        <v>44680</v>
      </c>
      <c r="B54" s="93" t="s">
        <v>122</v>
      </c>
      <c r="C54" s="94"/>
      <c r="D54" s="95"/>
      <c r="E54" s="95"/>
      <c r="F54" s="95"/>
      <c r="G54" s="95"/>
      <c r="H54" s="95">
        <v>15</v>
      </c>
      <c r="I54" s="95"/>
      <c r="J54" s="95"/>
      <c r="K54" s="95"/>
      <c r="L54" s="95"/>
      <c r="M54" s="95"/>
      <c r="N54" s="88">
        <f t="shared" si="1"/>
        <v>15</v>
      </c>
    </row>
    <row r="55" spans="1:14" ht="15" customHeight="1" x14ac:dyDescent="0.3">
      <c r="A55" s="126">
        <v>44681</v>
      </c>
      <c r="B55" s="85" t="s">
        <v>102</v>
      </c>
      <c r="C55" s="94"/>
      <c r="D55" s="95"/>
      <c r="E55" s="95"/>
      <c r="F55" s="95"/>
      <c r="G55" s="95">
        <v>22.95</v>
      </c>
      <c r="H55" s="95"/>
      <c r="I55" s="95"/>
      <c r="J55" s="95"/>
      <c r="K55" s="95"/>
      <c r="L55" s="95"/>
      <c r="M55" s="95"/>
      <c r="N55" s="88">
        <f t="shared" si="1"/>
        <v>22.95</v>
      </c>
    </row>
    <row r="56" spans="1:14" ht="15" customHeight="1" x14ac:dyDescent="0.3">
      <c r="A56" s="126">
        <v>44681</v>
      </c>
      <c r="B56" s="85" t="s">
        <v>123</v>
      </c>
      <c r="C56" s="94"/>
      <c r="D56" s="95"/>
      <c r="E56" s="95"/>
      <c r="F56" s="95"/>
      <c r="G56" s="95">
        <v>27.35</v>
      </c>
      <c r="H56" s="95"/>
      <c r="I56" s="95"/>
      <c r="J56" s="95"/>
      <c r="K56" s="95"/>
      <c r="L56" s="95"/>
      <c r="M56" s="95"/>
      <c r="N56" s="88">
        <f t="shared" si="1"/>
        <v>27.35</v>
      </c>
    </row>
    <row r="57" spans="1:14" ht="15" customHeight="1" x14ac:dyDescent="0.3">
      <c r="A57" s="126">
        <v>44684</v>
      </c>
      <c r="B57" s="85" t="s">
        <v>124</v>
      </c>
      <c r="C57" s="94"/>
      <c r="D57" s="95"/>
      <c r="E57" s="95"/>
      <c r="F57" s="95"/>
      <c r="G57" s="95">
        <v>26.61</v>
      </c>
      <c r="H57" s="95"/>
      <c r="I57" s="95"/>
      <c r="J57" s="95"/>
      <c r="K57" s="95"/>
      <c r="L57" s="95"/>
      <c r="M57" s="95"/>
      <c r="N57" s="88">
        <f t="shared" si="1"/>
        <v>26.61</v>
      </c>
    </row>
    <row r="58" spans="1:14" ht="15" customHeight="1" x14ac:dyDescent="0.3">
      <c r="A58" s="126">
        <v>44696</v>
      </c>
      <c r="B58" s="85" t="s">
        <v>125</v>
      </c>
      <c r="C58" s="94"/>
      <c r="D58" s="95"/>
      <c r="E58" s="95"/>
      <c r="F58" s="95"/>
      <c r="G58" s="95"/>
      <c r="H58" s="95"/>
      <c r="I58" s="95"/>
      <c r="J58" s="95">
        <v>676.14</v>
      </c>
      <c r="K58" s="95"/>
      <c r="L58" s="95"/>
      <c r="M58" s="95"/>
      <c r="N58" s="88">
        <f t="shared" si="1"/>
        <v>676.14</v>
      </c>
    </row>
    <row r="59" spans="1:14" ht="15" customHeight="1" x14ac:dyDescent="0.3">
      <c r="A59" s="126">
        <v>44696</v>
      </c>
      <c r="B59" s="85" t="s">
        <v>126</v>
      </c>
      <c r="C59" s="94">
        <v>2600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88">
        <f t="shared" si="1"/>
        <v>2600</v>
      </c>
    </row>
    <row r="60" spans="1:14" ht="15" customHeight="1" x14ac:dyDescent="0.3">
      <c r="A60" s="126">
        <v>44700</v>
      </c>
      <c r="B60" s="85" t="s">
        <v>127</v>
      </c>
      <c r="C60" s="94"/>
      <c r="D60" s="95"/>
      <c r="E60" s="95"/>
      <c r="F60" s="95"/>
      <c r="G60" s="95">
        <v>42.33</v>
      </c>
      <c r="H60" s="95"/>
      <c r="I60" s="95"/>
      <c r="J60" s="95"/>
      <c r="K60" s="95"/>
      <c r="L60" s="95"/>
      <c r="M60" s="95"/>
      <c r="N60" s="88">
        <f t="shared" si="1"/>
        <v>42.33</v>
      </c>
    </row>
    <row r="61" spans="1:14" ht="15" customHeight="1" x14ac:dyDescent="0.3">
      <c r="A61" s="126">
        <v>44700</v>
      </c>
      <c r="B61" s="93" t="s">
        <v>128</v>
      </c>
      <c r="C61" s="94"/>
      <c r="D61" s="95"/>
      <c r="E61" s="95"/>
      <c r="F61" s="95"/>
      <c r="G61" s="95"/>
      <c r="H61" s="95">
        <v>1185.75</v>
      </c>
      <c r="I61" s="95"/>
      <c r="J61" s="95"/>
      <c r="K61" s="95"/>
      <c r="L61" s="95"/>
      <c r="M61" s="95"/>
      <c r="N61" s="88">
        <f t="shared" si="1"/>
        <v>1185.75</v>
      </c>
    </row>
    <row r="62" spans="1:14" ht="15" customHeight="1" x14ac:dyDescent="0.3">
      <c r="A62" s="126">
        <v>44704</v>
      </c>
      <c r="B62" s="93" t="s">
        <v>129</v>
      </c>
      <c r="C62" s="94"/>
      <c r="D62" s="95"/>
      <c r="E62" s="95"/>
      <c r="F62" s="95"/>
      <c r="G62" s="95"/>
      <c r="H62" s="95">
        <v>44.03</v>
      </c>
      <c r="I62" s="95"/>
      <c r="J62" s="95"/>
      <c r="K62" s="95"/>
      <c r="L62" s="95"/>
      <c r="M62" s="95"/>
      <c r="N62" s="88">
        <f t="shared" si="1"/>
        <v>44.03</v>
      </c>
    </row>
    <row r="63" spans="1:14" ht="15" customHeight="1" x14ac:dyDescent="0.3">
      <c r="A63" s="126">
        <v>44704</v>
      </c>
      <c r="B63" s="93" t="s">
        <v>130</v>
      </c>
      <c r="C63" s="94"/>
      <c r="D63" s="95"/>
      <c r="E63" s="95"/>
      <c r="F63" s="95"/>
      <c r="G63" s="95"/>
      <c r="H63" s="95">
        <v>-538.75</v>
      </c>
      <c r="I63" s="95"/>
      <c r="J63" s="95"/>
      <c r="K63" s="95"/>
      <c r="L63" s="95"/>
      <c r="M63" s="95"/>
      <c r="N63" s="88">
        <f t="shared" si="1"/>
        <v>-538.75</v>
      </c>
    </row>
    <row r="64" spans="1:14" ht="15" customHeight="1" x14ac:dyDescent="0.3">
      <c r="A64" s="126">
        <v>44707</v>
      </c>
      <c r="B64" s="93" t="s">
        <v>54</v>
      </c>
      <c r="C64" s="94"/>
      <c r="D64" s="95"/>
      <c r="E64" s="95"/>
      <c r="F64" s="95"/>
      <c r="G64" s="95"/>
      <c r="H64" s="95"/>
      <c r="I64" s="95"/>
      <c r="J64" s="95"/>
      <c r="K64" s="95">
        <v>136.06</v>
      </c>
      <c r="L64" s="95"/>
      <c r="M64" s="95"/>
      <c r="N64" s="88">
        <f t="shared" si="1"/>
        <v>136.06</v>
      </c>
    </row>
    <row r="65" spans="1:14" ht="15" customHeight="1" x14ac:dyDescent="0.3">
      <c r="A65" s="126">
        <v>44708</v>
      </c>
      <c r="B65" s="93" t="s">
        <v>87</v>
      </c>
      <c r="C65" s="94"/>
      <c r="D65" s="95"/>
      <c r="E65" s="95"/>
      <c r="F65" s="95"/>
      <c r="G65" s="95"/>
      <c r="H65" s="95"/>
      <c r="I65" s="95"/>
      <c r="J65" s="95">
        <v>244</v>
      </c>
      <c r="K65" s="95"/>
      <c r="L65" s="95"/>
      <c r="M65" s="95"/>
      <c r="N65" s="88">
        <f t="shared" si="1"/>
        <v>244</v>
      </c>
    </row>
    <row r="66" spans="1:14" ht="15" customHeight="1" x14ac:dyDescent="0.3">
      <c r="A66" s="126">
        <v>44708</v>
      </c>
      <c r="B66" s="93" t="s">
        <v>87</v>
      </c>
      <c r="C66" s="94"/>
      <c r="D66" s="95"/>
      <c r="E66" s="95"/>
      <c r="F66" s="95"/>
      <c r="G66" s="95"/>
      <c r="H66" s="95"/>
      <c r="I66" s="95"/>
      <c r="J66" s="95">
        <v>36</v>
      </c>
      <c r="K66" s="95"/>
      <c r="L66" s="95"/>
      <c r="M66" s="95"/>
      <c r="N66" s="88">
        <f t="shared" ref="N66:N97" si="2">SUM(C66:M66)</f>
        <v>36</v>
      </c>
    </row>
    <row r="67" spans="1:14" ht="15" customHeight="1" x14ac:dyDescent="0.3">
      <c r="A67" s="126">
        <v>44708</v>
      </c>
      <c r="B67" s="93" t="s">
        <v>131</v>
      </c>
      <c r="C67" s="94"/>
      <c r="D67" s="95"/>
      <c r="E67" s="95"/>
      <c r="F67" s="95"/>
      <c r="G67" s="95"/>
      <c r="H67" s="95"/>
      <c r="I67" s="95"/>
      <c r="J67" s="95"/>
      <c r="K67" s="95">
        <v>-50</v>
      </c>
      <c r="L67" s="95"/>
      <c r="M67" s="95"/>
      <c r="N67" s="88">
        <f t="shared" si="2"/>
        <v>-50</v>
      </c>
    </row>
    <row r="68" spans="1:14" ht="15" customHeight="1" x14ac:dyDescent="0.3">
      <c r="A68" s="126">
        <v>44727</v>
      </c>
      <c r="B68" s="93" t="s">
        <v>65</v>
      </c>
      <c r="C68" s="94">
        <v>2600</v>
      </c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88">
        <f t="shared" si="2"/>
        <v>2600</v>
      </c>
    </row>
    <row r="69" spans="1:14" ht="15.6" x14ac:dyDescent="0.3">
      <c r="A69" s="126">
        <v>44731</v>
      </c>
      <c r="B69" s="93" t="s">
        <v>106</v>
      </c>
      <c r="C69" s="94"/>
      <c r="D69" s="95"/>
      <c r="E69" s="95">
        <v>233.34</v>
      </c>
      <c r="F69" s="95"/>
      <c r="G69" s="95"/>
      <c r="H69" s="95"/>
      <c r="I69" s="95"/>
      <c r="J69" s="95"/>
      <c r="K69" s="95"/>
      <c r="L69" s="95"/>
      <c r="M69" s="95"/>
      <c r="N69" s="88">
        <f t="shared" si="2"/>
        <v>233.34</v>
      </c>
    </row>
    <row r="70" spans="1:14" ht="15" customHeight="1" x14ac:dyDescent="0.3">
      <c r="A70" s="126">
        <v>44733</v>
      </c>
      <c r="B70" s="93" t="s">
        <v>132</v>
      </c>
      <c r="C70" s="94"/>
      <c r="D70" s="95"/>
      <c r="E70" s="95"/>
      <c r="F70" s="95"/>
      <c r="G70" s="95"/>
      <c r="H70" s="95"/>
      <c r="I70" s="95"/>
      <c r="J70" s="95">
        <v>87.5</v>
      </c>
      <c r="K70" s="95"/>
      <c r="L70" s="95"/>
      <c r="M70" s="95"/>
      <c r="N70" s="88">
        <f t="shared" si="2"/>
        <v>87.5</v>
      </c>
    </row>
    <row r="71" spans="1:14" ht="15" customHeight="1" x14ac:dyDescent="0.3">
      <c r="A71" s="126">
        <v>44733</v>
      </c>
      <c r="B71" s="93" t="s">
        <v>133</v>
      </c>
      <c r="C71" s="94"/>
      <c r="D71" s="95"/>
      <c r="E71" s="95"/>
      <c r="F71" s="95"/>
      <c r="G71" s="95">
        <v>13.14</v>
      </c>
      <c r="H71" s="95"/>
      <c r="I71" s="95"/>
      <c r="J71" s="95"/>
      <c r="K71" s="95"/>
      <c r="L71" s="95"/>
      <c r="M71" s="95"/>
      <c r="N71" s="88">
        <f t="shared" si="2"/>
        <v>13.14</v>
      </c>
    </row>
    <row r="72" spans="1:14" ht="15" customHeight="1" x14ac:dyDescent="0.3">
      <c r="A72" s="126">
        <v>44738</v>
      </c>
      <c r="B72" s="100" t="s">
        <v>54</v>
      </c>
      <c r="C72" s="94"/>
      <c r="D72" s="95"/>
      <c r="E72" s="95"/>
      <c r="F72" s="95"/>
      <c r="G72" s="95"/>
      <c r="H72" s="95"/>
      <c r="I72" s="95"/>
      <c r="J72" s="94"/>
      <c r="K72" s="95">
        <v>134.69999999999999</v>
      </c>
      <c r="L72" s="95"/>
      <c r="M72" s="101"/>
      <c r="N72" s="88">
        <f t="shared" si="2"/>
        <v>134.69999999999999</v>
      </c>
    </row>
    <row r="73" spans="1:14" ht="15" customHeight="1" x14ac:dyDescent="0.3">
      <c r="A73" s="126">
        <v>44739</v>
      </c>
      <c r="B73" s="100" t="s">
        <v>87</v>
      </c>
      <c r="C73" s="94"/>
      <c r="D73" s="95"/>
      <c r="E73" s="95"/>
      <c r="F73" s="95"/>
      <c r="G73" s="95"/>
      <c r="H73" s="95"/>
      <c r="I73" s="95"/>
      <c r="J73" s="94">
        <v>245</v>
      </c>
      <c r="K73" s="95"/>
      <c r="L73" s="95"/>
      <c r="M73" s="101"/>
      <c r="N73" s="88">
        <f t="shared" si="2"/>
        <v>245</v>
      </c>
    </row>
    <row r="74" spans="1:14" ht="15" customHeight="1" x14ac:dyDescent="0.3">
      <c r="A74" s="126">
        <v>44739</v>
      </c>
      <c r="B74" s="100" t="s">
        <v>87</v>
      </c>
      <c r="C74" s="94"/>
      <c r="D74" s="95"/>
      <c r="E74" s="95"/>
      <c r="F74" s="95"/>
      <c r="G74" s="95"/>
      <c r="H74" s="95"/>
      <c r="I74" s="95"/>
      <c r="J74" s="101">
        <v>37</v>
      </c>
      <c r="K74" s="95"/>
      <c r="L74" s="95"/>
      <c r="M74" s="101"/>
      <c r="N74" s="88">
        <f t="shared" si="2"/>
        <v>37</v>
      </c>
    </row>
    <row r="75" spans="1:14" ht="15" customHeight="1" x14ac:dyDescent="0.3">
      <c r="A75" s="126">
        <v>44740</v>
      </c>
      <c r="B75" s="93" t="s">
        <v>139</v>
      </c>
      <c r="C75" s="94"/>
      <c r="D75" s="95"/>
      <c r="E75" s="95"/>
      <c r="F75" s="95"/>
      <c r="G75" s="95">
        <v>42</v>
      </c>
      <c r="H75" s="95"/>
      <c r="I75" s="95"/>
      <c r="J75" s="95"/>
      <c r="K75" s="95"/>
      <c r="L75" s="95"/>
      <c r="M75" s="95"/>
      <c r="N75" s="88">
        <f t="shared" si="2"/>
        <v>42</v>
      </c>
    </row>
    <row r="76" spans="1:14" ht="15" customHeight="1" x14ac:dyDescent="0.3">
      <c r="A76" s="126">
        <v>44741</v>
      </c>
      <c r="B76" s="93" t="s">
        <v>84</v>
      </c>
      <c r="C76" s="94"/>
      <c r="D76" s="95"/>
      <c r="E76" s="95"/>
      <c r="F76" s="95"/>
      <c r="G76" s="95"/>
      <c r="H76" s="95"/>
      <c r="I76" s="95"/>
      <c r="J76" s="95">
        <v>126.42</v>
      </c>
      <c r="K76" s="95"/>
      <c r="L76" s="95"/>
      <c r="M76" s="95"/>
      <c r="N76" s="88">
        <f t="shared" si="2"/>
        <v>126.42</v>
      </c>
    </row>
    <row r="77" spans="1:14" ht="15" customHeight="1" x14ac:dyDescent="0.3">
      <c r="A77" s="126">
        <v>44741</v>
      </c>
      <c r="B77" s="93" t="s">
        <v>140</v>
      </c>
      <c r="C77" s="94"/>
      <c r="D77" s="95"/>
      <c r="E77" s="95"/>
      <c r="F77" s="95"/>
      <c r="G77" s="95"/>
      <c r="H77" s="95">
        <v>15</v>
      </c>
      <c r="I77" s="95"/>
      <c r="J77" s="95"/>
      <c r="K77" s="95"/>
      <c r="L77" s="95"/>
      <c r="M77" s="95"/>
      <c r="N77" s="88">
        <f t="shared" si="2"/>
        <v>15</v>
      </c>
    </row>
    <row r="78" spans="1:14" ht="15" customHeight="1" x14ac:dyDescent="0.3">
      <c r="A78" s="126">
        <v>44744</v>
      </c>
      <c r="B78" s="93" t="s">
        <v>141</v>
      </c>
      <c r="C78" s="94"/>
      <c r="D78" s="95"/>
      <c r="E78" s="95"/>
      <c r="F78" s="95"/>
      <c r="G78" s="95"/>
      <c r="H78" s="95"/>
      <c r="I78" s="95"/>
      <c r="J78" s="95">
        <v>816.21</v>
      </c>
      <c r="K78" s="95"/>
      <c r="L78" s="95"/>
      <c r="M78" s="95"/>
      <c r="N78" s="88">
        <f t="shared" si="2"/>
        <v>816.21</v>
      </c>
    </row>
    <row r="79" spans="1:14" ht="15" customHeight="1" x14ac:dyDescent="0.3">
      <c r="A79" s="126">
        <v>44746</v>
      </c>
      <c r="B79" s="93" t="s">
        <v>133</v>
      </c>
      <c r="C79" s="94"/>
      <c r="D79" s="95"/>
      <c r="E79" s="95"/>
      <c r="F79" s="95"/>
      <c r="G79" s="95">
        <v>8.91</v>
      </c>
      <c r="H79" s="95"/>
      <c r="I79" s="95"/>
      <c r="J79" s="95"/>
      <c r="K79" s="95"/>
      <c r="L79" s="95"/>
      <c r="M79" s="95"/>
      <c r="N79" s="88">
        <f t="shared" si="2"/>
        <v>8.91</v>
      </c>
    </row>
    <row r="80" spans="1:14" ht="15" customHeight="1" x14ac:dyDescent="0.3">
      <c r="A80" s="126">
        <v>44746</v>
      </c>
      <c r="B80" s="93" t="s">
        <v>142</v>
      </c>
      <c r="C80" s="94"/>
      <c r="D80" s="95">
        <f>176.55-52.35</f>
        <v>124.20000000000002</v>
      </c>
      <c r="E80" s="95"/>
      <c r="F80" s="95"/>
      <c r="G80" s="95">
        <f>19.95+18+14.4</f>
        <v>52.35</v>
      </c>
      <c r="H80" s="95"/>
      <c r="I80" s="95"/>
      <c r="J80" s="95"/>
      <c r="K80" s="95"/>
      <c r="L80" s="95"/>
      <c r="M80" s="95"/>
      <c r="N80" s="88">
        <f t="shared" si="2"/>
        <v>176.55</v>
      </c>
    </row>
    <row r="81" spans="1:14" ht="15" customHeight="1" x14ac:dyDescent="0.3">
      <c r="A81" s="126">
        <v>44751</v>
      </c>
      <c r="B81" s="93" t="s">
        <v>144</v>
      </c>
      <c r="C81" s="94"/>
      <c r="D81" s="95"/>
      <c r="E81" s="95"/>
      <c r="F81" s="95"/>
      <c r="G81" s="95">
        <v>30</v>
      </c>
      <c r="H81" s="95"/>
      <c r="I81" s="95"/>
      <c r="J81" s="95"/>
      <c r="K81" s="95"/>
      <c r="L81" s="95"/>
      <c r="M81" s="95"/>
      <c r="N81" s="88">
        <f t="shared" si="2"/>
        <v>30</v>
      </c>
    </row>
    <row r="82" spans="1:14" ht="15" customHeight="1" x14ac:dyDescent="0.3">
      <c r="A82" s="126">
        <v>44755</v>
      </c>
      <c r="B82" s="85" t="s">
        <v>102</v>
      </c>
      <c r="C82" s="94"/>
      <c r="D82" s="95"/>
      <c r="E82" s="95"/>
      <c r="F82" s="95"/>
      <c r="G82" s="95">
        <v>8.99</v>
      </c>
      <c r="H82" s="95"/>
      <c r="I82" s="95"/>
      <c r="J82" s="95"/>
      <c r="K82" s="95"/>
      <c r="L82" s="95"/>
      <c r="M82" s="95"/>
      <c r="N82" s="88">
        <f t="shared" si="2"/>
        <v>8.99</v>
      </c>
    </row>
    <row r="83" spans="1:14" ht="15" customHeight="1" x14ac:dyDescent="0.3">
      <c r="A83" s="126">
        <v>44757</v>
      </c>
      <c r="B83" s="85" t="s">
        <v>145</v>
      </c>
      <c r="C83" s="94">
        <v>2600</v>
      </c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88">
        <f t="shared" si="2"/>
        <v>2600</v>
      </c>
    </row>
    <row r="84" spans="1:14" ht="15" customHeight="1" x14ac:dyDescent="0.3">
      <c r="A84" s="126">
        <v>44762</v>
      </c>
      <c r="B84" s="93" t="s">
        <v>146</v>
      </c>
      <c r="C84" s="94"/>
      <c r="D84" s="95"/>
      <c r="E84" s="95"/>
      <c r="F84" s="95"/>
      <c r="G84" s="95">
        <v>100</v>
      </c>
      <c r="H84" s="95"/>
      <c r="I84" s="95"/>
      <c r="J84" s="95"/>
      <c r="K84" s="95"/>
      <c r="L84" s="95"/>
      <c r="M84" s="95"/>
      <c r="N84" s="88">
        <f t="shared" si="2"/>
        <v>100</v>
      </c>
    </row>
    <row r="85" spans="1:14" ht="15" customHeight="1" x14ac:dyDescent="0.3">
      <c r="A85" s="126">
        <v>44767</v>
      </c>
      <c r="B85" s="93" t="s">
        <v>147</v>
      </c>
      <c r="C85" s="94"/>
      <c r="D85" s="95"/>
      <c r="E85" s="95"/>
      <c r="F85" s="95"/>
      <c r="G85" s="95"/>
      <c r="H85" s="95">
        <v>15.8</v>
      </c>
      <c r="I85" s="95"/>
      <c r="J85" s="95"/>
      <c r="K85" s="95"/>
      <c r="L85" s="95"/>
      <c r="M85" s="95"/>
      <c r="N85" s="88">
        <f t="shared" si="2"/>
        <v>15.8</v>
      </c>
    </row>
    <row r="86" spans="1:14" ht="15" customHeight="1" x14ac:dyDescent="0.3">
      <c r="A86" s="126">
        <v>44768</v>
      </c>
      <c r="B86" s="93" t="s">
        <v>54</v>
      </c>
      <c r="C86" s="94"/>
      <c r="D86" s="95"/>
      <c r="E86" s="95"/>
      <c r="F86" s="95"/>
      <c r="G86" s="95"/>
      <c r="H86" s="95"/>
      <c r="I86" s="95"/>
      <c r="J86" s="95"/>
      <c r="K86" s="95">
        <v>131.62</v>
      </c>
      <c r="L86" s="95"/>
      <c r="M86" s="95"/>
      <c r="N86" s="88">
        <f t="shared" si="2"/>
        <v>131.62</v>
      </c>
    </row>
    <row r="87" spans="1:14" ht="15" customHeight="1" x14ac:dyDescent="0.3">
      <c r="A87" s="126">
        <v>44769</v>
      </c>
      <c r="B87" s="93" t="s">
        <v>87</v>
      </c>
      <c r="C87" s="94"/>
      <c r="D87" s="95"/>
      <c r="E87" s="95"/>
      <c r="F87" s="95"/>
      <c r="G87" s="95"/>
      <c r="H87" s="95"/>
      <c r="I87" s="95"/>
      <c r="J87" s="95">
        <v>37</v>
      </c>
      <c r="K87" s="95"/>
      <c r="L87" s="95"/>
      <c r="M87" s="95"/>
      <c r="N87" s="88">
        <f t="shared" si="2"/>
        <v>37</v>
      </c>
    </row>
    <row r="88" spans="1:14" ht="15" customHeight="1" x14ac:dyDescent="0.3">
      <c r="A88" s="126">
        <v>44769</v>
      </c>
      <c r="B88" s="99" t="s">
        <v>87</v>
      </c>
      <c r="C88" s="94"/>
      <c r="D88" s="95"/>
      <c r="E88" s="95"/>
      <c r="F88" s="95"/>
      <c r="G88" s="95"/>
      <c r="H88" s="95"/>
      <c r="I88" s="95"/>
      <c r="J88" s="94">
        <v>245</v>
      </c>
      <c r="K88" s="95"/>
      <c r="L88" s="101"/>
      <c r="M88" s="102"/>
      <c r="N88" s="88">
        <f t="shared" si="2"/>
        <v>245</v>
      </c>
    </row>
    <row r="89" spans="1:14" ht="15" customHeight="1" x14ac:dyDescent="0.3">
      <c r="A89" s="126">
        <v>44773</v>
      </c>
      <c r="B89" s="93" t="s">
        <v>104</v>
      </c>
      <c r="C89" s="94"/>
      <c r="D89" s="95"/>
      <c r="E89" s="95"/>
      <c r="F89" s="95"/>
      <c r="G89" s="95">
        <v>554.17999999999995</v>
      </c>
      <c r="H89" s="95"/>
      <c r="I89" s="95"/>
      <c r="J89" s="95"/>
      <c r="K89" s="95"/>
      <c r="L89" s="95"/>
      <c r="M89" s="95"/>
      <c r="N89" s="88">
        <f t="shared" si="2"/>
        <v>554.17999999999995</v>
      </c>
    </row>
    <row r="90" spans="1:14" ht="15" customHeight="1" x14ac:dyDescent="0.3">
      <c r="A90" s="126">
        <v>44774</v>
      </c>
      <c r="B90" s="93" t="s">
        <v>148</v>
      </c>
      <c r="C90" s="94"/>
      <c r="D90" s="95"/>
      <c r="E90" s="95"/>
      <c r="F90" s="95"/>
      <c r="G90" s="95">
        <v>6.38</v>
      </c>
      <c r="H90" s="95">
        <v>12.95</v>
      </c>
      <c r="I90" s="95"/>
      <c r="J90" s="95"/>
      <c r="K90" s="95"/>
      <c r="L90" s="95"/>
      <c r="M90" s="95"/>
      <c r="N90" s="88">
        <f t="shared" si="2"/>
        <v>19.329999999999998</v>
      </c>
    </row>
    <row r="91" spans="1:14" ht="15" customHeight="1" x14ac:dyDescent="0.3">
      <c r="A91" s="126">
        <v>44778</v>
      </c>
      <c r="B91" s="93" t="s">
        <v>149</v>
      </c>
      <c r="C91" s="94"/>
      <c r="D91" s="95"/>
      <c r="E91" s="95"/>
      <c r="F91" s="95"/>
      <c r="G91" s="95">
        <v>59.82</v>
      </c>
      <c r="H91" s="95"/>
      <c r="I91" s="95"/>
      <c r="J91" s="95"/>
      <c r="K91" s="95"/>
      <c r="L91" s="95"/>
      <c r="M91" s="95"/>
      <c r="N91" s="88">
        <f t="shared" si="2"/>
        <v>59.82</v>
      </c>
    </row>
    <row r="92" spans="1:14" ht="15" customHeight="1" x14ac:dyDescent="0.3">
      <c r="A92" s="126">
        <v>44785</v>
      </c>
      <c r="B92" s="93" t="s">
        <v>150</v>
      </c>
      <c r="C92" s="94"/>
      <c r="D92" s="95"/>
      <c r="E92" s="95"/>
      <c r="F92" s="95"/>
      <c r="G92" s="95"/>
      <c r="H92" s="95"/>
      <c r="I92" s="95"/>
      <c r="J92" s="95">
        <v>118.44</v>
      </c>
      <c r="K92" s="95"/>
      <c r="L92" s="95"/>
      <c r="M92" s="95"/>
      <c r="N92" s="88">
        <f t="shared" si="2"/>
        <v>118.44</v>
      </c>
    </row>
    <row r="93" spans="1:14" ht="15" customHeight="1" x14ac:dyDescent="0.3">
      <c r="A93" s="126">
        <v>44788</v>
      </c>
      <c r="B93" s="93" t="s">
        <v>65</v>
      </c>
      <c r="C93" s="94">
        <v>2600</v>
      </c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88">
        <f t="shared" si="2"/>
        <v>2600</v>
      </c>
    </row>
    <row r="94" spans="1:14" ht="15" customHeight="1" x14ac:dyDescent="0.3">
      <c r="A94" s="126">
        <v>44799</v>
      </c>
      <c r="B94" s="93" t="s">
        <v>54</v>
      </c>
      <c r="C94" s="94"/>
      <c r="D94" s="95"/>
      <c r="E94" s="95"/>
      <c r="F94" s="95"/>
      <c r="G94" s="95"/>
      <c r="H94" s="95"/>
      <c r="I94" s="95"/>
      <c r="J94" s="95"/>
      <c r="K94" s="95">
        <v>117.32</v>
      </c>
      <c r="L94" s="95"/>
      <c r="M94" s="95"/>
      <c r="N94" s="88">
        <f t="shared" si="2"/>
        <v>117.32</v>
      </c>
    </row>
    <row r="95" spans="1:14" ht="15" customHeight="1" x14ac:dyDescent="0.3">
      <c r="A95" s="126">
        <v>44802</v>
      </c>
      <c r="B95" s="93" t="s">
        <v>151</v>
      </c>
      <c r="C95" s="94"/>
      <c r="D95" s="95"/>
      <c r="E95" s="95"/>
      <c r="F95" s="95"/>
      <c r="G95" s="95">
        <v>3</v>
      </c>
      <c r="H95" s="95"/>
      <c r="I95" s="95"/>
      <c r="J95" s="95"/>
      <c r="K95" s="95"/>
      <c r="L95" s="95"/>
      <c r="M95" s="95"/>
      <c r="N95" s="88">
        <f t="shared" si="2"/>
        <v>3</v>
      </c>
    </row>
    <row r="96" spans="1:14" ht="15" customHeight="1" x14ac:dyDescent="0.3">
      <c r="A96" s="126">
        <v>44802</v>
      </c>
      <c r="B96" s="99" t="s">
        <v>87</v>
      </c>
      <c r="C96" s="94"/>
      <c r="D96" s="95"/>
      <c r="E96" s="95"/>
      <c r="F96" s="95"/>
      <c r="G96" s="95"/>
      <c r="H96" s="95"/>
      <c r="I96" s="95"/>
      <c r="J96" s="95">
        <v>36</v>
      </c>
      <c r="K96" s="95"/>
      <c r="L96" s="95"/>
      <c r="M96" s="95"/>
      <c r="N96" s="88">
        <f t="shared" si="2"/>
        <v>36</v>
      </c>
    </row>
    <row r="97" spans="1:14" ht="15" customHeight="1" x14ac:dyDescent="0.3">
      <c r="A97" s="126">
        <v>44802</v>
      </c>
      <c r="B97" s="99" t="s">
        <v>87</v>
      </c>
      <c r="C97" s="94"/>
      <c r="D97" s="95"/>
      <c r="E97" s="95"/>
      <c r="F97" s="95"/>
      <c r="G97" s="95"/>
      <c r="H97" s="95"/>
      <c r="I97" s="95"/>
      <c r="J97" s="95">
        <v>244</v>
      </c>
      <c r="K97" s="95"/>
      <c r="L97" s="95"/>
      <c r="M97" s="95"/>
      <c r="N97" s="88">
        <f t="shared" si="2"/>
        <v>244</v>
      </c>
    </row>
    <row r="98" spans="1:14" ht="15" customHeight="1" x14ac:dyDescent="0.3">
      <c r="A98" s="126">
        <v>44803</v>
      </c>
      <c r="B98" s="85" t="s">
        <v>82</v>
      </c>
      <c r="C98" s="94"/>
      <c r="D98" s="95"/>
      <c r="E98" s="95"/>
      <c r="F98" s="95"/>
      <c r="G98" s="95">
        <v>73.97</v>
      </c>
      <c r="H98" s="95"/>
      <c r="I98" s="95"/>
      <c r="J98" s="95"/>
      <c r="K98" s="95"/>
      <c r="L98" s="95"/>
      <c r="M98" s="95"/>
      <c r="N98" s="88">
        <f t="shared" ref="N98:N129" si="3">SUM(C98:M98)</f>
        <v>73.97</v>
      </c>
    </row>
    <row r="99" spans="1:14" ht="15" customHeight="1" x14ac:dyDescent="0.3">
      <c r="A99" s="126">
        <v>44813</v>
      </c>
      <c r="B99" s="85" t="s">
        <v>152</v>
      </c>
      <c r="C99" s="94"/>
      <c r="D99" s="95">
        <v>67.5</v>
      </c>
      <c r="E99" s="95"/>
      <c r="F99" s="95"/>
      <c r="G99" s="95"/>
      <c r="H99" s="95"/>
      <c r="I99" s="95"/>
      <c r="J99" s="95"/>
      <c r="K99" s="95"/>
      <c r="L99" s="95"/>
      <c r="M99" s="95"/>
      <c r="N99" s="88">
        <f t="shared" si="3"/>
        <v>67.5</v>
      </c>
    </row>
    <row r="100" spans="1:14" ht="15" customHeight="1" x14ac:dyDescent="0.3">
      <c r="A100" s="126">
        <v>44814</v>
      </c>
      <c r="B100" s="85" t="s">
        <v>153</v>
      </c>
      <c r="C100" s="94"/>
      <c r="D100" s="95"/>
      <c r="E100" s="95"/>
      <c r="F100" s="95"/>
      <c r="G100" s="95"/>
      <c r="H100" s="95">
        <v>27.9</v>
      </c>
      <c r="I100" s="95"/>
      <c r="J100" s="95"/>
      <c r="K100" s="95"/>
      <c r="L100" s="95"/>
      <c r="M100" s="95"/>
      <c r="N100" s="88">
        <f t="shared" si="3"/>
        <v>27.9</v>
      </c>
    </row>
    <row r="101" spans="1:14" ht="15" customHeight="1" x14ac:dyDescent="0.3">
      <c r="A101" s="126">
        <v>44816</v>
      </c>
      <c r="B101" s="85" t="s">
        <v>154</v>
      </c>
      <c r="C101" s="94"/>
      <c r="D101" s="95"/>
      <c r="E101" s="95"/>
      <c r="F101" s="95"/>
      <c r="G101" s="95">
        <v>69</v>
      </c>
      <c r="H101" s="95"/>
      <c r="I101" s="95"/>
      <c r="J101" s="95"/>
      <c r="K101" s="95"/>
      <c r="L101" s="95"/>
      <c r="M101" s="95"/>
      <c r="N101" s="88">
        <f t="shared" si="3"/>
        <v>69</v>
      </c>
    </row>
    <row r="102" spans="1:14" ht="15" customHeight="1" x14ac:dyDescent="0.3">
      <c r="A102" s="126">
        <v>44819</v>
      </c>
      <c r="B102" s="85" t="s">
        <v>65</v>
      </c>
      <c r="C102" s="94">
        <v>2600</v>
      </c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88">
        <f t="shared" si="3"/>
        <v>2600</v>
      </c>
    </row>
    <row r="103" spans="1:14" ht="13.8" customHeight="1" x14ac:dyDescent="0.3">
      <c r="A103" s="126">
        <v>44822</v>
      </c>
      <c r="B103" s="93" t="s">
        <v>155</v>
      </c>
      <c r="C103" s="94"/>
      <c r="D103" s="95"/>
      <c r="E103" s="95"/>
      <c r="F103" s="95"/>
      <c r="G103" s="95">
        <v>42.23</v>
      </c>
      <c r="H103" s="95"/>
      <c r="I103" s="95"/>
      <c r="J103" s="95"/>
      <c r="K103" s="95"/>
      <c r="L103" s="95"/>
      <c r="M103" s="95"/>
      <c r="N103" s="88">
        <f t="shared" si="3"/>
        <v>42.23</v>
      </c>
    </row>
    <row r="104" spans="1:14" ht="15" customHeight="1" x14ac:dyDescent="0.3">
      <c r="A104" s="126">
        <v>44824</v>
      </c>
      <c r="B104" s="93" t="s">
        <v>133</v>
      </c>
      <c r="C104" s="94"/>
      <c r="D104" s="95"/>
      <c r="E104" s="95"/>
      <c r="F104" s="95"/>
      <c r="G104" s="95">
        <v>24.09</v>
      </c>
      <c r="H104" s="95"/>
      <c r="I104" s="95"/>
      <c r="J104" s="95"/>
      <c r="K104" s="95"/>
      <c r="L104" s="95"/>
      <c r="M104" s="95"/>
      <c r="N104" s="88">
        <f t="shared" si="3"/>
        <v>24.09</v>
      </c>
    </row>
    <row r="105" spans="1:14" ht="15" customHeight="1" x14ac:dyDescent="0.3">
      <c r="A105" s="126">
        <v>44825</v>
      </c>
      <c r="B105" s="93" t="s">
        <v>156</v>
      </c>
      <c r="C105" s="94"/>
      <c r="D105" s="95"/>
      <c r="E105" s="95"/>
      <c r="F105" s="95"/>
      <c r="G105" s="95">
        <v>35.520000000000003</v>
      </c>
      <c r="H105" s="95"/>
      <c r="I105" s="95"/>
      <c r="J105" s="95"/>
      <c r="K105" s="95"/>
      <c r="L105" s="95"/>
      <c r="M105" s="95"/>
      <c r="N105" s="88">
        <f t="shared" si="3"/>
        <v>35.520000000000003</v>
      </c>
    </row>
    <row r="106" spans="1:14" ht="15" customHeight="1" x14ac:dyDescent="0.3">
      <c r="A106" s="126">
        <v>44828</v>
      </c>
      <c r="B106" s="100" t="s">
        <v>106</v>
      </c>
      <c r="C106" s="94"/>
      <c r="D106" s="95"/>
      <c r="E106" s="95">
        <v>229.07</v>
      </c>
      <c r="F106" s="95"/>
      <c r="G106" s="95"/>
      <c r="H106" s="95"/>
      <c r="I106" s="95"/>
      <c r="J106" s="94"/>
      <c r="K106" s="95"/>
      <c r="L106" s="95"/>
      <c r="M106" s="101"/>
      <c r="N106" s="88">
        <f t="shared" si="3"/>
        <v>229.07</v>
      </c>
    </row>
    <row r="107" spans="1:14" ht="15" customHeight="1" x14ac:dyDescent="0.3">
      <c r="A107" s="126">
        <v>44830</v>
      </c>
      <c r="B107" s="93" t="s">
        <v>54</v>
      </c>
      <c r="C107" s="94"/>
      <c r="D107" s="95"/>
      <c r="E107" s="95"/>
      <c r="F107" s="95"/>
      <c r="G107" s="95"/>
      <c r="H107" s="95"/>
      <c r="I107" s="95"/>
      <c r="J107" s="95"/>
      <c r="K107" s="95">
        <v>138.96</v>
      </c>
      <c r="L107" s="95"/>
      <c r="M107" s="95"/>
      <c r="N107" s="88">
        <f t="shared" si="3"/>
        <v>138.96</v>
      </c>
    </row>
    <row r="108" spans="1:14" ht="15" customHeight="1" x14ac:dyDescent="0.3">
      <c r="A108" s="126">
        <v>44831</v>
      </c>
      <c r="B108" s="99" t="s">
        <v>87</v>
      </c>
      <c r="C108" s="94"/>
      <c r="D108" s="95"/>
      <c r="E108" s="95"/>
      <c r="F108" s="95"/>
      <c r="G108" s="95"/>
      <c r="H108" s="95"/>
      <c r="I108" s="95"/>
      <c r="J108" s="95">
        <v>37</v>
      </c>
      <c r="K108" s="95"/>
      <c r="L108" s="95"/>
      <c r="M108" s="95"/>
      <c r="N108" s="88">
        <f t="shared" si="3"/>
        <v>37</v>
      </c>
    </row>
    <row r="109" spans="1:14" ht="15" customHeight="1" x14ac:dyDescent="0.3">
      <c r="A109" s="126">
        <v>44831</v>
      </c>
      <c r="B109" s="99" t="s">
        <v>87</v>
      </c>
      <c r="C109" s="94"/>
      <c r="D109" s="95"/>
      <c r="E109" s="95"/>
      <c r="F109" s="95"/>
      <c r="G109" s="95"/>
      <c r="H109" s="95"/>
      <c r="I109" s="95"/>
      <c r="J109" s="95">
        <v>245</v>
      </c>
      <c r="K109" s="95"/>
      <c r="L109" s="95"/>
      <c r="M109" s="95"/>
      <c r="N109" s="88">
        <f t="shared" si="3"/>
        <v>245</v>
      </c>
    </row>
    <row r="110" spans="1:14" ht="15" customHeight="1" x14ac:dyDescent="0.3">
      <c r="A110" s="126">
        <v>44844</v>
      </c>
      <c r="B110" s="93" t="s">
        <v>157</v>
      </c>
      <c r="C110" s="94"/>
      <c r="D110" s="95"/>
      <c r="E110" s="95"/>
      <c r="F110" s="95"/>
      <c r="G110" s="95">
        <v>15</v>
      </c>
      <c r="H110" s="95"/>
      <c r="I110" s="95"/>
      <c r="J110" s="95"/>
      <c r="K110" s="95"/>
      <c r="L110" s="95"/>
      <c r="M110" s="95"/>
      <c r="N110" s="88">
        <f t="shared" si="3"/>
        <v>15</v>
      </c>
    </row>
    <row r="111" spans="1:14" ht="15" customHeight="1" x14ac:dyDescent="0.3">
      <c r="A111" s="126">
        <v>44849</v>
      </c>
      <c r="B111" s="93" t="s">
        <v>65</v>
      </c>
      <c r="C111" s="94">
        <v>2600</v>
      </c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88">
        <f t="shared" si="3"/>
        <v>2600</v>
      </c>
    </row>
    <row r="112" spans="1:14" ht="15" customHeight="1" x14ac:dyDescent="0.3">
      <c r="A112" s="126">
        <v>44851</v>
      </c>
      <c r="B112" s="93" t="s">
        <v>158</v>
      </c>
      <c r="C112" s="94"/>
      <c r="D112" s="95"/>
      <c r="E112" s="95"/>
      <c r="F112" s="95"/>
      <c r="G112" s="95"/>
      <c r="H112" s="95">
        <v>15</v>
      </c>
      <c r="I112" s="95"/>
      <c r="J112" s="95"/>
      <c r="K112" s="95"/>
      <c r="L112" s="95"/>
      <c r="M112" s="95"/>
      <c r="N112" s="88">
        <f t="shared" si="3"/>
        <v>15</v>
      </c>
    </row>
    <row r="113" spans="1:14" ht="15" customHeight="1" x14ac:dyDescent="0.3">
      <c r="A113" s="126">
        <v>44859</v>
      </c>
      <c r="B113" s="99" t="s">
        <v>159</v>
      </c>
      <c r="C113" s="94"/>
      <c r="D113" s="95">
        <v>36</v>
      </c>
      <c r="E113" s="95"/>
      <c r="F113" s="95"/>
      <c r="G113" s="95"/>
      <c r="H113" s="95"/>
      <c r="I113" s="95"/>
      <c r="J113" s="95">
        <f>134.32-36</f>
        <v>98.32</v>
      </c>
      <c r="K113" s="95"/>
      <c r="L113" s="95"/>
      <c r="M113" s="95"/>
      <c r="N113" s="88">
        <f t="shared" si="3"/>
        <v>134.32</v>
      </c>
    </row>
    <row r="114" spans="1:14" ht="15" customHeight="1" x14ac:dyDescent="0.3">
      <c r="A114" s="126">
        <v>44860</v>
      </c>
      <c r="B114" s="85" t="s">
        <v>54</v>
      </c>
      <c r="C114" s="94"/>
      <c r="D114" s="95"/>
      <c r="E114" s="95"/>
      <c r="F114" s="95"/>
      <c r="G114" s="95"/>
      <c r="H114" s="95"/>
      <c r="I114" s="95"/>
      <c r="J114" s="95"/>
      <c r="K114" s="95">
        <v>135.58000000000001</v>
      </c>
      <c r="L114" s="95"/>
      <c r="M114" s="95"/>
      <c r="N114" s="88">
        <f t="shared" si="3"/>
        <v>135.58000000000001</v>
      </c>
    </row>
    <row r="115" spans="1:14" ht="15" customHeight="1" x14ac:dyDescent="0.3">
      <c r="A115" s="126">
        <v>44861</v>
      </c>
      <c r="B115" s="93" t="s">
        <v>87</v>
      </c>
      <c r="C115" s="94"/>
      <c r="D115" s="95"/>
      <c r="E115" s="95"/>
      <c r="F115" s="95"/>
      <c r="H115" s="95"/>
      <c r="I115" s="95"/>
      <c r="J115" s="95">
        <v>37</v>
      </c>
      <c r="K115" s="95"/>
      <c r="L115" s="95"/>
      <c r="M115" s="95"/>
      <c r="N115" s="88">
        <f t="shared" si="3"/>
        <v>37</v>
      </c>
    </row>
    <row r="116" spans="1:14" ht="15" customHeight="1" x14ac:dyDescent="0.3">
      <c r="A116" s="126">
        <v>44861</v>
      </c>
      <c r="B116" s="93" t="s">
        <v>87</v>
      </c>
      <c r="C116" s="94"/>
      <c r="D116" s="95"/>
      <c r="E116" s="95"/>
      <c r="F116" s="95"/>
      <c r="G116" s="95"/>
      <c r="H116" s="95"/>
      <c r="I116" s="95"/>
      <c r="J116" s="95">
        <v>245</v>
      </c>
      <c r="K116" s="95"/>
      <c r="L116" s="95"/>
      <c r="M116" s="95"/>
      <c r="N116" s="88">
        <f t="shared" si="3"/>
        <v>245</v>
      </c>
    </row>
    <row r="117" spans="1:14" ht="15" customHeight="1" x14ac:dyDescent="0.3">
      <c r="A117" s="126">
        <v>44865</v>
      </c>
      <c r="B117" s="93" t="s">
        <v>160</v>
      </c>
      <c r="C117" s="94"/>
      <c r="D117" s="95"/>
      <c r="E117" s="95"/>
      <c r="F117" s="95"/>
      <c r="G117" s="95">
        <v>554.17999999999995</v>
      </c>
      <c r="H117" s="95"/>
      <c r="I117" s="95"/>
      <c r="J117" s="95"/>
      <c r="K117" s="95"/>
      <c r="L117" s="95"/>
      <c r="M117" s="95"/>
      <c r="N117" s="88">
        <f t="shared" si="3"/>
        <v>554.17999999999995</v>
      </c>
    </row>
    <row r="118" spans="1:14" ht="15" customHeight="1" x14ac:dyDescent="0.3">
      <c r="A118" s="126">
        <v>44866</v>
      </c>
      <c r="B118" s="99" t="s">
        <v>133</v>
      </c>
      <c r="C118" s="94"/>
      <c r="D118" s="95"/>
      <c r="E118" s="95"/>
      <c r="F118" s="95"/>
      <c r="G118" s="95">
        <v>24.52</v>
      </c>
      <c r="H118" s="95"/>
      <c r="I118" s="95"/>
      <c r="J118" s="95"/>
      <c r="K118" s="95"/>
      <c r="L118" s="95"/>
      <c r="M118" s="95"/>
      <c r="N118" s="88">
        <f t="shared" si="3"/>
        <v>24.52</v>
      </c>
    </row>
    <row r="119" spans="1:14" ht="15" customHeight="1" x14ac:dyDescent="0.3">
      <c r="A119" s="126">
        <v>44868</v>
      </c>
      <c r="B119" s="99" t="s">
        <v>162</v>
      </c>
      <c r="C119" s="94"/>
      <c r="D119" s="95"/>
      <c r="E119" s="95"/>
      <c r="F119" s="95"/>
      <c r="G119" s="95">
        <v>112.28</v>
      </c>
      <c r="H119" s="95"/>
      <c r="I119" s="95"/>
      <c r="J119" s="95"/>
      <c r="K119" s="95"/>
      <c r="L119" s="95"/>
      <c r="M119" s="95"/>
      <c r="N119" s="88">
        <f t="shared" si="3"/>
        <v>112.28</v>
      </c>
    </row>
    <row r="120" spans="1:14" ht="16.5" customHeight="1" x14ac:dyDescent="0.3">
      <c r="A120" s="126">
        <v>44868</v>
      </c>
      <c r="B120" s="93" t="s">
        <v>163</v>
      </c>
      <c r="C120" s="94"/>
      <c r="D120" s="95">
        <v>117.9</v>
      </c>
      <c r="E120" s="95"/>
      <c r="F120" s="95"/>
      <c r="G120" s="95"/>
      <c r="H120" s="95"/>
      <c r="I120" s="95"/>
      <c r="J120" s="95"/>
      <c r="K120" s="95"/>
      <c r="L120" s="95"/>
      <c r="M120" s="95"/>
      <c r="N120" s="88">
        <f t="shared" si="3"/>
        <v>117.9</v>
      </c>
    </row>
    <row r="121" spans="1:14" ht="15" customHeight="1" x14ac:dyDescent="0.3">
      <c r="A121" s="126">
        <v>44869</v>
      </c>
      <c r="B121" s="93" t="s">
        <v>164</v>
      </c>
      <c r="C121" s="94"/>
      <c r="D121" s="95"/>
      <c r="E121" s="95"/>
      <c r="F121" s="95"/>
      <c r="G121" s="95"/>
      <c r="H121" s="95">
        <v>15</v>
      </c>
      <c r="I121" s="95"/>
      <c r="J121" s="95"/>
      <c r="K121" s="95"/>
      <c r="L121" s="95"/>
      <c r="M121" s="95"/>
      <c r="N121" s="88">
        <f t="shared" si="3"/>
        <v>15</v>
      </c>
    </row>
    <row r="122" spans="1:14" ht="15.75" customHeight="1" x14ac:dyDescent="0.3">
      <c r="A122" s="126">
        <v>44869</v>
      </c>
      <c r="B122" s="99" t="s">
        <v>167</v>
      </c>
      <c r="C122" s="94"/>
      <c r="D122" s="95"/>
      <c r="E122" s="95"/>
      <c r="F122" s="95"/>
      <c r="G122" s="95">
        <v>64.94</v>
      </c>
      <c r="H122" s="95"/>
      <c r="I122" s="95"/>
      <c r="J122" s="95"/>
      <c r="K122" s="95"/>
      <c r="L122" s="95"/>
      <c r="M122" s="95"/>
      <c r="N122" s="88">
        <f t="shared" si="3"/>
        <v>64.94</v>
      </c>
    </row>
    <row r="123" spans="1:14" ht="15" customHeight="1" x14ac:dyDescent="0.3">
      <c r="A123" s="126">
        <v>44872</v>
      </c>
      <c r="B123" s="99" t="s">
        <v>168</v>
      </c>
      <c r="C123" s="94"/>
      <c r="D123" s="95"/>
      <c r="E123" s="95"/>
      <c r="F123" s="95"/>
      <c r="G123" s="95">
        <v>20</v>
      </c>
      <c r="H123" s="95"/>
      <c r="I123" s="95"/>
      <c r="J123" s="95"/>
      <c r="K123" s="95"/>
      <c r="L123" s="95"/>
      <c r="M123" s="95"/>
      <c r="N123" s="88">
        <f t="shared" si="3"/>
        <v>20</v>
      </c>
    </row>
    <row r="124" spans="1:14" ht="15" customHeight="1" x14ac:dyDescent="0.3">
      <c r="A124" s="126">
        <v>44879</v>
      </c>
      <c r="B124" s="103" t="s">
        <v>169</v>
      </c>
      <c r="C124" s="94"/>
      <c r="D124" s="95"/>
      <c r="E124" s="95"/>
      <c r="F124" s="95"/>
      <c r="G124" s="95">
        <v>22.76</v>
      </c>
      <c r="H124" s="95"/>
      <c r="I124" s="95"/>
      <c r="J124" s="95"/>
      <c r="K124" s="95"/>
      <c r="L124" s="95"/>
      <c r="M124" s="95"/>
      <c r="N124" s="88">
        <f t="shared" si="3"/>
        <v>22.76</v>
      </c>
    </row>
    <row r="125" spans="1:14" ht="15" customHeight="1" x14ac:dyDescent="0.3">
      <c r="A125" s="126">
        <v>44879</v>
      </c>
      <c r="B125" s="93" t="s">
        <v>170</v>
      </c>
      <c r="C125" s="94"/>
      <c r="D125" s="95"/>
      <c r="E125" s="95"/>
      <c r="F125" s="95"/>
      <c r="G125" s="95">
        <v>26.24</v>
      </c>
      <c r="H125" s="95"/>
      <c r="I125" s="95"/>
      <c r="J125" s="101"/>
      <c r="K125" s="95"/>
      <c r="L125" s="95"/>
      <c r="M125" s="95"/>
      <c r="N125" s="88">
        <f t="shared" si="3"/>
        <v>26.24</v>
      </c>
    </row>
    <row r="126" spans="1:14" ht="15" customHeight="1" x14ac:dyDescent="0.3">
      <c r="A126" s="126">
        <v>44879</v>
      </c>
      <c r="B126" s="85" t="s">
        <v>110</v>
      </c>
      <c r="C126" s="94"/>
      <c r="D126" s="95"/>
      <c r="E126" s="95"/>
      <c r="F126" s="95"/>
      <c r="G126" s="95"/>
      <c r="H126" s="95">
        <v>61.5</v>
      </c>
      <c r="I126" s="95"/>
      <c r="J126" s="95"/>
      <c r="K126" s="95"/>
      <c r="L126" s="95"/>
      <c r="M126" s="95"/>
      <c r="N126" s="88">
        <f t="shared" si="3"/>
        <v>61.5</v>
      </c>
    </row>
    <row r="127" spans="1:14" ht="15" customHeight="1" x14ac:dyDescent="0.3">
      <c r="A127" s="126">
        <v>44880</v>
      </c>
      <c r="B127" s="85" t="s">
        <v>171</v>
      </c>
      <c r="C127" s="94"/>
      <c r="D127" s="95"/>
      <c r="E127" s="95"/>
      <c r="F127" s="95"/>
      <c r="G127" s="95">
        <v>3.96</v>
      </c>
      <c r="H127" s="95"/>
      <c r="I127" s="95"/>
      <c r="J127" s="95"/>
      <c r="K127" s="95"/>
      <c r="L127" s="95"/>
      <c r="M127" s="95"/>
      <c r="N127" s="88">
        <f t="shared" si="3"/>
        <v>3.96</v>
      </c>
    </row>
    <row r="128" spans="1:14" ht="15" customHeight="1" x14ac:dyDescent="0.3">
      <c r="A128" s="126">
        <v>44880</v>
      </c>
      <c r="B128" s="93" t="s">
        <v>172</v>
      </c>
      <c r="C128" s="94"/>
      <c r="D128" s="95"/>
      <c r="E128" s="95"/>
      <c r="F128" s="95"/>
      <c r="G128" s="95"/>
      <c r="H128" s="95">
        <v>4874.3999999999996</v>
      </c>
      <c r="I128" s="95"/>
      <c r="J128" s="95"/>
      <c r="K128" s="95"/>
      <c r="L128" s="95"/>
      <c r="M128" s="95"/>
      <c r="N128" s="88">
        <f t="shared" si="3"/>
        <v>4874.3999999999996</v>
      </c>
    </row>
    <row r="129" spans="1:14" ht="15" customHeight="1" x14ac:dyDescent="0.3">
      <c r="A129" s="126">
        <v>44880</v>
      </c>
      <c r="B129" s="93" t="s">
        <v>65</v>
      </c>
      <c r="C129" s="94">
        <v>2600</v>
      </c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88">
        <f t="shared" si="3"/>
        <v>2600</v>
      </c>
    </row>
    <row r="130" spans="1:14" ht="15" customHeight="1" x14ac:dyDescent="0.3">
      <c r="A130" s="126">
        <v>44880</v>
      </c>
      <c r="B130" s="93" t="s">
        <v>173</v>
      </c>
      <c r="C130" s="94"/>
      <c r="D130" s="95"/>
      <c r="E130" s="95"/>
      <c r="F130" s="95"/>
      <c r="G130" s="95">
        <v>50</v>
      </c>
      <c r="H130" s="95"/>
      <c r="I130" s="95"/>
      <c r="J130" s="95"/>
      <c r="K130" s="95"/>
      <c r="L130" s="95"/>
      <c r="M130" s="95"/>
      <c r="N130" s="88">
        <f t="shared" ref="N130:N146" si="4">SUM(C130:M130)</f>
        <v>50</v>
      </c>
    </row>
    <row r="131" spans="1:14" ht="15" customHeight="1" x14ac:dyDescent="0.3">
      <c r="A131" s="126">
        <v>44880</v>
      </c>
      <c r="B131" s="99" t="s">
        <v>174</v>
      </c>
      <c r="C131" s="94"/>
      <c r="D131" s="95"/>
      <c r="E131" s="95"/>
      <c r="F131" s="95"/>
      <c r="G131" s="95">
        <v>40</v>
      </c>
      <c r="H131" s="95"/>
      <c r="I131" s="95"/>
      <c r="J131" s="95"/>
      <c r="K131" s="95"/>
      <c r="L131" s="95"/>
      <c r="M131" s="95"/>
      <c r="N131" s="88">
        <f t="shared" si="4"/>
        <v>40</v>
      </c>
    </row>
    <row r="132" spans="1:14" ht="15" customHeight="1" x14ac:dyDescent="0.3">
      <c r="A132" s="126">
        <v>44882</v>
      </c>
      <c r="B132" s="93" t="s">
        <v>175</v>
      </c>
      <c r="C132" s="94"/>
      <c r="D132" s="95"/>
      <c r="E132" s="95"/>
      <c r="F132" s="95"/>
      <c r="G132" s="95">
        <v>908.83</v>
      </c>
      <c r="H132" s="95"/>
      <c r="I132" s="95"/>
      <c r="J132" s="95"/>
      <c r="K132" s="95"/>
      <c r="L132" s="95"/>
      <c r="M132" s="95"/>
      <c r="N132" s="88">
        <f t="shared" si="4"/>
        <v>908.83</v>
      </c>
    </row>
    <row r="133" spans="1:14" ht="15" customHeight="1" x14ac:dyDescent="0.3">
      <c r="A133" s="126">
        <v>44891</v>
      </c>
      <c r="B133" s="93" t="s">
        <v>54</v>
      </c>
      <c r="C133" s="94"/>
      <c r="D133" s="95"/>
      <c r="E133" s="95"/>
      <c r="F133" s="95"/>
      <c r="G133" s="95"/>
      <c r="H133" s="95"/>
      <c r="I133" s="95"/>
      <c r="J133" s="95"/>
      <c r="K133" s="95">
        <v>138.87</v>
      </c>
      <c r="L133" s="95"/>
      <c r="M133" s="95"/>
      <c r="N133" s="88">
        <f t="shared" si="4"/>
        <v>138.87</v>
      </c>
    </row>
    <row r="134" spans="1:14" ht="15" customHeight="1" x14ac:dyDescent="0.3">
      <c r="A134" s="126">
        <v>44892</v>
      </c>
      <c r="B134" s="93" t="s">
        <v>176</v>
      </c>
      <c r="C134" s="94"/>
      <c r="D134" s="95"/>
      <c r="E134" s="95"/>
      <c r="F134" s="95"/>
      <c r="G134" s="95"/>
      <c r="H134" s="95"/>
      <c r="I134" s="95"/>
      <c r="J134" s="95">
        <v>97.82</v>
      </c>
      <c r="K134" s="95"/>
      <c r="L134" s="95"/>
      <c r="M134" s="95"/>
      <c r="N134" s="88">
        <f t="shared" si="4"/>
        <v>97.82</v>
      </c>
    </row>
    <row r="135" spans="1:14" ht="15" customHeight="1" x14ac:dyDescent="0.3">
      <c r="A135" s="126">
        <v>44893</v>
      </c>
      <c r="B135" s="93" t="s">
        <v>177</v>
      </c>
      <c r="C135" s="94"/>
      <c r="D135" s="95"/>
      <c r="E135" s="95"/>
      <c r="F135" s="95"/>
      <c r="G135" s="95">
        <v>21.95</v>
      </c>
      <c r="H135" s="95"/>
      <c r="I135" s="95"/>
      <c r="J135" s="95"/>
      <c r="K135" s="95"/>
      <c r="L135" s="95"/>
      <c r="M135" s="95"/>
      <c r="N135" s="88">
        <f t="shared" si="4"/>
        <v>21.95</v>
      </c>
    </row>
    <row r="136" spans="1:14" ht="15" customHeight="1" x14ac:dyDescent="0.3">
      <c r="A136" s="126">
        <v>44893</v>
      </c>
      <c r="B136" s="93" t="s">
        <v>178</v>
      </c>
      <c r="C136" s="94"/>
      <c r="D136" s="95"/>
      <c r="E136" s="95"/>
      <c r="F136" s="95"/>
      <c r="G136" s="95">
        <v>24.99</v>
      </c>
      <c r="H136" s="95"/>
      <c r="I136" s="95"/>
      <c r="J136" s="95"/>
      <c r="K136" s="95"/>
      <c r="L136" s="95"/>
      <c r="M136" s="95"/>
      <c r="N136" s="88">
        <f t="shared" si="4"/>
        <v>24.99</v>
      </c>
    </row>
    <row r="137" spans="1:14" ht="15" customHeight="1" x14ac:dyDescent="0.3">
      <c r="A137" s="126">
        <v>44893</v>
      </c>
      <c r="B137" s="93" t="s">
        <v>87</v>
      </c>
      <c r="C137" s="94"/>
      <c r="D137" s="95"/>
      <c r="E137" s="95"/>
      <c r="F137" s="95"/>
      <c r="G137" s="95"/>
      <c r="H137" s="95"/>
      <c r="I137" s="95"/>
      <c r="J137" s="95">
        <v>36</v>
      </c>
      <c r="K137" s="95"/>
      <c r="L137" s="95"/>
      <c r="M137" s="95"/>
      <c r="N137" s="88">
        <f t="shared" si="4"/>
        <v>36</v>
      </c>
    </row>
    <row r="138" spans="1:14" ht="15" customHeight="1" x14ac:dyDescent="0.3">
      <c r="A138" s="126">
        <v>44893</v>
      </c>
      <c r="B138" s="93" t="s">
        <v>87</v>
      </c>
      <c r="C138" s="94"/>
      <c r="D138" s="95"/>
      <c r="E138" s="95"/>
      <c r="F138" s="95"/>
      <c r="G138" s="95"/>
      <c r="H138" s="95"/>
      <c r="I138" s="95"/>
      <c r="J138" s="95">
        <v>244</v>
      </c>
      <c r="K138" s="95"/>
      <c r="L138" s="95"/>
      <c r="M138" s="95"/>
      <c r="N138" s="88">
        <f t="shared" si="4"/>
        <v>244</v>
      </c>
    </row>
    <row r="139" spans="1:14" ht="15" customHeight="1" x14ac:dyDescent="0.3">
      <c r="A139" s="126">
        <v>44900</v>
      </c>
      <c r="B139" s="85" t="s">
        <v>110</v>
      </c>
      <c r="C139" s="94"/>
      <c r="D139" s="95"/>
      <c r="E139" s="95"/>
      <c r="F139" s="95"/>
      <c r="G139" s="95"/>
      <c r="H139" s="95">
        <v>61.5</v>
      </c>
      <c r="I139" s="95"/>
      <c r="J139" s="95"/>
      <c r="K139" s="95"/>
      <c r="L139" s="95"/>
      <c r="M139" s="95"/>
      <c r="N139" s="88">
        <f t="shared" si="4"/>
        <v>61.5</v>
      </c>
    </row>
    <row r="140" spans="1:14" ht="15" customHeight="1" x14ac:dyDescent="0.3">
      <c r="A140" s="126">
        <v>44904</v>
      </c>
      <c r="B140" s="99" t="s">
        <v>179</v>
      </c>
      <c r="C140" s="94"/>
      <c r="D140" s="95"/>
      <c r="E140" s="95"/>
      <c r="F140" s="95"/>
      <c r="G140" s="95">
        <v>41.59</v>
      </c>
      <c r="H140" s="95"/>
      <c r="I140" s="95"/>
      <c r="J140" s="95"/>
      <c r="K140" s="95"/>
      <c r="L140" s="95"/>
      <c r="M140" s="95"/>
      <c r="N140" s="88">
        <f t="shared" si="4"/>
        <v>41.59</v>
      </c>
    </row>
    <row r="141" spans="1:14" ht="15" customHeight="1" x14ac:dyDescent="0.3">
      <c r="A141" s="126">
        <v>44907</v>
      </c>
      <c r="B141" s="93" t="s">
        <v>167</v>
      </c>
      <c r="C141" s="94"/>
      <c r="D141" s="95"/>
      <c r="E141" s="95"/>
      <c r="F141" s="95"/>
      <c r="G141" s="95">
        <v>17.25</v>
      </c>
      <c r="H141" s="95"/>
      <c r="I141" s="95"/>
      <c r="J141" s="95"/>
      <c r="K141" s="95"/>
      <c r="L141" s="95"/>
      <c r="M141" s="95"/>
      <c r="N141" s="88">
        <f t="shared" si="4"/>
        <v>17.25</v>
      </c>
    </row>
    <row r="142" spans="1:14" ht="15" customHeight="1" x14ac:dyDescent="0.3">
      <c r="A142" s="126">
        <v>44907</v>
      </c>
      <c r="B142" s="93" t="s">
        <v>180</v>
      </c>
      <c r="C142" s="94"/>
      <c r="D142" s="95"/>
      <c r="E142" s="95"/>
      <c r="F142" s="95"/>
      <c r="G142" s="95">
        <v>105.9</v>
      </c>
      <c r="H142" s="95"/>
      <c r="I142" s="95"/>
      <c r="J142" s="95"/>
      <c r="K142" s="95"/>
      <c r="L142" s="95"/>
      <c r="M142" s="95"/>
      <c r="N142" s="88">
        <f t="shared" si="4"/>
        <v>105.9</v>
      </c>
    </row>
    <row r="143" spans="1:14" ht="15" customHeight="1" x14ac:dyDescent="0.3">
      <c r="A143" s="126">
        <v>44910</v>
      </c>
      <c r="B143" s="93" t="s">
        <v>65</v>
      </c>
      <c r="C143" s="94">
        <v>2600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88">
        <f t="shared" si="4"/>
        <v>2600</v>
      </c>
    </row>
    <row r="144" spans="1:14" ht="15" customHeight="1" x14ac:dyDescent="0.3">
      <c r="A144" s="126">
        <v>44914</v>
      </c>
      <c r="B144" s="93" t="s">
        <v>181</v>
      </c>
      <c r="C144" s="94"/>
      <c r="D144" s="95"/>
      <c r="E144" s="95"/>
      <c r="F144" s="95">
        <v>1271.2</v>
      </c>
      <c r="G144" s="95"/>
      <c r="H144" s="95"/>
      <c r="I144" s="95"/>
      <c r="J144" s="95"/>
      <c r="K144" s="95"/>
      <c r="L144" s="95"/>
      <c r="M144" s="95"/>
      <c r="N144" s="88">
        <f t="shared" si="4"/>
        <v>1271.2</v>
      </c>
    </row>
    <row r="145" spans="1:14" ht="15" customHeight="1" x14ac:dyDescent="0.3">
      <c r="A145" s="126">
        <v>44914</v>
      </c>
      <c r="B145" s="93" t="s">
        <v>182</v>
      </c>
      <c r="C145" s="94"/>
      <c r="D145" s="95"/>
      <c r="E145" s="95"/>
      <c r="F145" s="95"/>
      <c r="G145" s="95"/>
      <c r="H145" s="95"/>
      <c r="I145" s="95"/>
      <c r="J145" s="95"/>
      <c r="K145" s="95"/>
      <c r="L145" s="95">
        <v>40000</v>
      </c>
      <c r="M145" s="95"/>
      <c r="N145" s="88">
        <f t="shared" si="4"/>
        <v>40000</v>
      </c>
    </row>
    <row r="146" spans="1:14" ht="15" customHeight="1" x14ac:dyDescent="0.3">
      <c r="A146" s="126">
        <v>44916</v>
      </c>
      <c r="B146" s="93" t="s">
        <v>104</v>
      </c>
      <c r="C146" s="94"/>
      <c r="D146" s="95"/>
      <c r="E146" s="95"/>
      <c r="F146" s="95"/>
      <c r="G146" s="95">
        <v>554.17999999999995</v>
      </c>
      <c r="H146" s="95"/>
      <c r="I146" s="95"/>
      <c r="J146" s="95"/>
      <c r="K146" s="95"/>
      <c r="L146" s="95"/>
      <c r="M146" s="95"/>
      <c r="N146" s="88">
        <f t="shared" si="4"/>
        <v>554.17999999999995</v>
      </c>
    </row>
    <row r="147" spans="1:14" ht="15" customHeight="1" x14ac:dyDescent="0.3">
      <c r="A147" s="126">
        <v>44916</v>
      </c>
      <c r="B147" s="93" t="s">
        <v>146</v>
      </c>
      <c r="C147" s="94"/>
      <c r="D147" s="95"/>
      <c r="E147" s="95"/>
      <c r="F147" s="95"/>
      <c r="G147" s="95">
        <v>100</v>
      </c>
      <c r="H147" s="95"/>
      <c r="I147" s="95"/>
      <c r="J147" s="95"/>
      <c r="K147" s="95"/>
      <c r="L147" s="95"/>
      <c r="M147" s="95"/>
      <c r="N147" s="88"/>
    </row>
    <row r="148" spans="1:14" ht="15" customHeight="1" x14ac:dyDescent="0.3">
      <c r="A148" s="126">
        <v>44917</v>
      </c>
      <c r="B148" s="99" t="s">
        <v>184</v>
      </c>
      <c r="C148" s="94"/>
      <c r="D148" s="95"/>
      <c r="E148" s="95"/>
      <c r="F148" s="95"/>
      <c r="G148" s="95">
        <v>55</v>
      </c>
      <c r="H148" s="95"/>
      <c r="I148" s="95"/>
      <c r="J148" s="95"/>
      <c r="K148" s="95"/>
      <c r="L148" s="95"/>
      <c r="M148" s="95"/>
      <c r="N148" s="88">
        <f t="shared" ref="N148:N194" si="5">SUM(C148:M148)</f>
        <v>55</v>
      </c>
    </row>
    <row r="149" spans="1:14" ht="15" customHeight="1" x14ac:dyDescent="0.3">
      <c r="A149" s="126">
        <v>44919</v>
      </c>
      <c r="B149" s="93" t="s">
        <v>185</v>
      </c>
      <c r="C149" s="94"/>
      <c r="D149" s="95"/>
      <c r="E149" s="95"/>
      <c r="F149" s="95"/>
      <c r="G149" s="95"/>
      <c r="H149" s="95">
        <v>796.14</v>
      </c>
      <c r="I149" s="95"/>
      <c r="J149" s="95"/>
      <c r="K149" s="95"/>
      <c r="L149" s="95"/>
      <c r="M149" s="95"/>
      <c r="N149" s="88">
        <f t="shared" si="5"/>
        <v>796.14</v>
      </c>
    </row>
    <row r="150" spans="1:14" ht="15" customHeight="1" x14ac:dyDescent="0.3">
      <c r="A150" s="126">
        <v>44919</v>
      </c>
      <c r="B150" s="100" t="s">
        <v>186</v>
      </c>
      <c r="C150" s="94"/>
      <c r="D150" s="95"/>
      <c r="E150" s="95"/>
      <c r="F150" s="95"/>
      <c r="G150" s="95"/>
      <c r="H150" s="95">
        <v>29.95</v>
      </c>
      <c r="I150" s="95"/>
      <c r="J150" s="101"/>
      <c r="K150" s="95"/>
      <c r="L150" s="94"/>
      <c r="M150" s="94"/>
      <c r="N150" s="88">
        <f t="shared" si="5"/>
        <v>29.95</v>
      </c>
    </row>
    <row r="151" spans="1:14" ht="15" customHeight="1" x14ac:dyDescent="0.3">
      <c r="A151" s="126">
        <v>44920</v>
      </c>
      <c r="B151" s="100" t="s">
        <v>106</v>
      </c>
      <c r="C151" s="94"/>
      <c r="D151" s="95"/>
      <c r="E151" s="95">
        <v>241.81</v>
      </c>
      <c r="F151" s="95"/>
      <c r="G151" s="95">
        <v>0</v>
      </c>
      <c r="H151" s="95"/>
      <c r="I151" s="95"/>
      <c r="J151" s="94"/>
      <c r="K151" s="95"/>
      <c r="L151" s="95"/>
      <c r="M151" s="94"/>
      <c r="N151" s="88">
        <f t="shared" si="5"/>
        <v>241.81</v>
      </c>
    </row>
    <row r="152" spans="1:14" ht="15" customHeight="1" x14ac:dyDescent="0.3">
      <c r="A152" s="126">
        <v>44921</v>
      </c>
      <c r="B152" s="103" t="s">
        <v>54</v>
      </c>
      <c r="C152" s="94"/>
      <c r="D152" s="95"/>
      <c r="E152" s="95"/>
      <c r="F152" s="95"/>
      <c r="G152" s="95"/>
      <c r="H152" s="95"/>
      <c r="I152" s="95"/>
      <c r="J152" s="95"/>
      <c r="K152" s="95">
        <v>153.65</v>
      </c>
      <c r="L152" s="95"/>
      <c r="M152" s="95"/>
      <c r="N152" s="88">
        <f t="shared" si="5"/>
        <v>153.65</v>
      </c>
    </row>
    <row r="153" spans="1:14" ht="15" customHeight="1" x14ac:dyDescent="0.3">
      <c r="A153" s="126">
        <v>44921</v>
      </c>
      <c r="B153" s="93" t="s">
        <v>152</v>
      </c>
      <c r="C153" s="94"/>
      <c r="D153" s="95">
        <f>102.1-11.15-16.25</f>
        <v>74.699999999999989</v>
      </c>
      <c r="E153" s="95"/>
      <c r="F153" s="95"/>
      <c r="G153" s="95">
        <v>16.25</v>
      </c>
      <c r="H153" s="95">
        <v>11.15</v>
      </c>
      <c r="I153" s="95"/>
      <c r="J153" s="95"/>
      <c r="K153" s="95"/>
      <c r="L153" s="95"/>
      <c r="M153" s="95"/>
      <c r="N153" s="88">
        <f t="shared" si="5"/>
        <v>102.1</v>
      </c>
    </row>
    <row r="154" spans="1:14" ht="15" customHeight="1" x14ac:dyDescent="0.3">
      <c r="A154" s="126">
        <v>44922</v>
      </c>
      <c r="B154" s="100" t="s">
        <v>87</v>
      </c>
      <c r="C154" s="94"/>
      <c r="D154" s="95"/>
      <c r="E154" s="95"/>
      <c r="F154" s="95"/>
      <c r="G154" s="95"/>
      <c r="H154" s="95"/>
      <c r="I154" s="95"/>
      <c r="J154" s="101">
        <v>245</v>
      </c>
      <c r="K154" s="95"/>
      <c r="L154" s="95"/>
      <c r="M154" s="101"/>
      <c r="N154" s="88">
        <f t="shared" si="5"/>
        <v>245</v>
      </c>
    </row>
    <row r="155" spans="1:14" ht="15" customHeight="1" x14ac:dyDescent="0.3">
      <c r="A155" s="126">
        <v>44922</v>
      </c>
      <c r="B155" s="104" t="s">
        <v>87</v>
      </c>
      <c r="C155" s="94"/>
      <c r="D155" s="95"/>
      <c r="E155" s="95"/>
      <c r="F155" s="95"/>
      <c r="G155" s="95"/>
      <c r="H155" s="95"/>
      <c r="I155" s="95"/>
      <c r="J155" s="101">
        <v>37</v>
      </c>
      <c r="K155" s="95"/>
      <c r="L155" s="95"/>
      <c r="M155" s="101"/>
      <c r="N155" s="88">
        <f t="shared" si="5"/>
        <v>37</v>
      </c>
    </row>
    <row r="156" spans="1:14" ht="15" customHeight="1" x14ac:dyDescent="0.3">
      <c r="A156" s="126">
        <v>44924</v>
      </c>
      <c r="B156" s="85" t="s">
        <v>187</v>
      </c>
      <c r="C156" s="94"/>
      <c r="D156" s="95"/>
      <c r="E156" s="95"/>
      <c r="F156" s="95"/>
      <c r="G156" s="95">
        <v>14.4</v>
      </c>
      <c r="H156" s="95"/>
      <c r="I156" s="95"/>
      <c r="J156" s="95"/>
      <c r="K156" s="95"/>
      <c r="L156" s="95"/>
      <c r="M156" s="95"/>
      <c r="N156" s="88">
        <f t="shared" si="5"/>
        <v>14.4</v>
      </c>
    </row>
    <row r="157" spans="1:14" ht="15" customHeight="1" x14ac:dyDescent="0.3">
      <c r="A157" s="126">
        <v>44926</v>
      </c>
      <c r="B157" s="93" t="s">
        <v>188</v>
      </c>
      <c r="C157" s="94"/>
      <c r="D157" s="95"/>
      <c r="E157" s="95"/>
      <c r="F157" s="95"/>
      <c r="G157" s="95"/>
      <c r="H157" s="95">
        <v>57.5</v>
      </c>
      <c r="I157" s="95"/>
      <c r="J157" s="95"/>
      <c r="K157" s="95"/>
      <c r="L157" s="95"/>
      <c r="M157" s="95"/>
      <c r="N157" s="88">
        <f t="shared" si="5"/>
        <v>57.5</v>
      </c>
    </row>
    <row r="158" spans="1:14" ht="15" customHeight="1" x14ac:dyDescent="0.3">
      <c r="A158" s="126"/>
      <c r="B158" s="85"/>
      <c r="C158" s="94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88">
        <f t="shared" si="5"/>
        <v>0</v>
      </c>
    </row>
    <row r="159" spans="1:14" ht="15" customHeight="1" x14ac:dyDescent="0.3">
      <c r="A159" s="126"/>
      <c r="B159" s="93"/>
      <c r="C159" s="94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88">
        <f t="shared" si="5"/>
        <v>0</v>
      </c>
    </row>
    <row r="160" spans="1:14" ht="15" customHeight="1" x14ac:dyDescent="0.3">
      <c r="A160" s="126"/>
      <c r="B160" s="93"/>
      <c r="C160" s="94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88">
        <f t="shared" si="5"/>
        <v>0</v>
      </c>
    </row>
    <row r="161" spans="1:14" ht="15" customHeight="1" x14ac:dyDescent="0.3">
      <c r="A161" s="126"/>
      <c r="B161" s="93"/>
      <c r="C161" s="94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88">
        <f t="shared" si="5"/>
        <v>0</v>
      </c>
    </row>
    <row r="162" spans="1:14" ht="15" customHeight="1" x14ac:dyDescent="0.3">
      <c r="A162" s="126"/>
      <c r="B162" s="93"/>
      <c r="C162" s="94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88">
        <f t="shared" si="5"/>
        <v>0</v>
      </c>
    </row>
    <row r="163" spans="1:14" ht="15" customHeight="1" x14ac:dyDescent="0.3">
      <c r="A163" s="126"/>
      <c r="B163" s="93"/>
      <c r="C163" s="94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88">
        <f t="shared" si="5"/>
        <v>0</v>
      </c>
    </row>
    <row r="164" spans="1:14" ht="15" customHeight="1" x14ac:dyDescent="0.3">
      <c r="A164" s="126"/>
      <c r="B164" s="93"/>
      <c r="C164" s="94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88">
        <f t="shared" si="5"/>
        <v>0</v>
      </c>
    </row>
    <row r="165" spans="1:14" ht="15" customHeight="1" x14ac:dyDescent="0.3">
      <c r="A165" s="126"/>
      <c r="B165" s="93"/>
      <c r="C165" s="94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88">
        <f t="shared" si="5"/>
        <v>0</v>
      </c>
    </row>
    <row r="166" spans="1:14" ht="15" customHeight="1" x14ac:dyDescent="0.3">
      <c r="A166" s="126"/>
      <c r="B166" s="93"/>
      <c r="C166" s="94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88">
        <f t="shared" si="5"/>
        <v>0</v>
      </c>
    </row>
    <row r="167" spans="1:14" ht="15" customHeight="1" x14ac:dyDescent="0.3">
      <c r="A167" s="126"/>
      <c r="B167" s="105"/>
      <c r="C167" s="94"/>
      <c r="D167" s="95"/>
      <c r="E167" s="95"/>
      <c r="F167" s="95"/>
      <c r="G167" s="95"/>
      <c r="H167" s="95"/>
      <c r="I167" s="95"/>
      <c r="J167" s="106"/>
      <c r="K167" s="95"/>
      <c r="L167" s="95"/>
      <c r="M167" s="106"/>
      <c r="N167" s="88">
        <f t="shared" si="5"/>
        <v>0</v>
      </c>
    </row>
    <row r="168" spans="1:14" ht="15" customHeight="1" x14ac:dyDescent="0.3">
      <c r="A168" s="126"/>
      <c r="B168" s="105"/>
      <c r="C168" s="94"/>
      <c r="D168" s="95"/>
      <c r="E168" s="95"/>
      <c r="F168" s="95"/>
      <c r="G168" s="95"/>
      <c r="H168" s="95"/>
      <c r="I168" s="95"/>
      <c r="J168" s="107"/>
      <c r="K168" s="95"/>
      <c r="L168" s="95"/>
      <c r="M168" s="107"/>
      <c r="N168" s="88">
        <f t="shared" si="5"/>
        <v>0</v>
      </c>
    </row>
    <row r="169" spans="1:14" ht="15" customHeight="1" x14ac:dyDescent="0.3">
      <c r="A169" s="126"/>
      <c r="B169" s="105"/>
      <c r="C169" s="94"/>
      <c r="D169" s="95"/>
      <c r="E169" s="95"/>
      <c r="F169" s="95"/>
      <c r="G169" s="95"/>
      <c r="H169" s="95"/>
      <c r="I169" s="95"/>
      <c r="J169" s="107"/>
      <c r="K169" s="95"/>
      <c r="L169" s="95"/>
      <c r="M169" s="107"/>
      <c r="N169" s="88">
        <f t="shared" si="5"/>
        <v>0</v>
      </c>
    </row>
    <row r="170" spans="1:14" ht="15" customHeight="1" x14ac:dyDescent="0.3">
      <c r="A170" s="126"/>
      <c r="B170" s="105"/>
      <c r="C170" s="94"/>
      <c r="D170" s="95"/>
      <c r="E170" s="95"/>
      <c r="F170" s="95"/>
      <c r="G170" s="95"/>
      <c r="H170" s="95"/>
      <c r="I170" s="95"/>
      <c r="J170" s="107"/>
      <c r="K170" s="95"/>
      <c r="L170" s="95"/>
      <c r="M170" s="107"/>
      <c r="N170" s="88">
        <f t="shared" si="5"/>
        <v>0</v>
      </c>
    </row>
    <row r="171" spans="1:14" ht="15" customHeight="1" x14ac:dyDescent="0.3">
      <c r="A171" s="126"/>
      <c r="B171" s="105"/>
      <c r="C171" s="94"/>
      <c r="D171" s="95"/>
      <c r="E171" s="95"/>
      <c r="F171" s="95"/>
      <c r="G171" s="95"/>
      <c r="H171" s="95"/>
      <c r="I171" s="95"/>
      <c r="J171" s="107"/>
      <c r="K171" s="95"/>
      <c r="L171" s="95"/>
      <c r="M171" s="107"/>
      <c r="N171" s="88">
        <f t="shared" si="5"/>
        <v>0</v>
      </c>
    </row>
    <row r="172" spans="1:14" ht="15" customHeight="1" x14ac:dyDescent="0.3">
      <c r="A172" s="126"/>
      <c r="B172" s="105"/>
      <c r="C172" s="94"/>
      <c r="D172" s="95"/>
      <c r="E172" s="95"/>
      <c r="F172" s="95"/>
      <c r="G172" s="95"/>
      <c r="H172" s="95"/>
      <c r="I172" s="95"/>
      <c r="J172" s="107"/>
      <c r="K172" s="95"/>
      <c r="L172" s="95"/>
      <c r="M172" s="107"/>
      <c r="N172" s="88">
        <f t="shared" si="5"/>
        <v>0</v>
      </c>
    </row>
    <row r="173" spans="1:14" ht="15" customHeight="1" x14ac:dyDescent="0.3">
      <c r="A173" s="126"/>
      <c r="B173" s="105"/>
      <c r="C173" s="101"/>
      <c r="D173" s="108"/>
      <c r="E173" s="108"/>
      <c r="F173" s="108"/>
      <c r="G173" s="95"/>
      <c r="H173" s="108"/>
      <c r="I173" s="95"/>
      <c r="J173" s="109"/>
      <c r="K173" s="108"/>
      <c r="L173" s="110"/>
      <c r="M173" s="109"/>
      <c r="N173" s="88">
        <f t="shared" si="5"/>
        <v>0</v>
      </c>
    </row>
    <row r="174" spans="1:14" ht="15" customHeight="1" x14ac:dyDescent="0.3">
      <c r="A174" s="126"/>
      <c r="B174" s="111"/>
      <c r="C174" s="101"/>
      <c r="D174" s="108"/>
      <c r="E174" s="108"/>
      <c r="F174" s="108"/>
      <c r="G174" s="95"/>
      <c r="H174" s="95"/>
      <c r="I174" s="95"/>
      <c r="J174" s="109"/>
      <c r="K174" s="112"/>
      <c r="L174" s="109"/>
      <c r="M174" s="109"/>
      <c r="N174" s="88">
        <f t="shared" si="5"/>
        <v>0</v>
      </c>
    </row>
    <row r="175" spans="1:14" ht="15" customHeight="1" x14ac:dyDescent="0.3">
      <c r="A175" s="127"/>
      <c r="B175" s="113"/>
      <c r="C175" s="94"/>
      <c r="D175" s="95"/>
      <c r="E175" s="95"/>
      <c r="F175" s="95"/>
      <c r="G175" s="95"/>
      <c r="H175" s="95"/>
      <c r="I175" s="95"/>
      <c r="J175" s="107"/>
      <c r="K175" s="95"/>
      <c r="L175" s="106"/>
      <c r="M175" s="106"/>
      <c r="N175" s="88">
        <f t="shared" si="5"/>
        <v>0</v>
      </c>
    </row>
    <row r="176" spans="1:14" ht="15" customHeight="1" x14ac:dyDescent="0.3">
      <c r="A176" s="127"/>
      <c r="B176" s="85"/>
      <c r="C176" s="94"/>
      <c r="D176" s="95"/>
      <c r="E176" s="95"/>
      <c r="F176" s="95"/>
      <c r="G176" s="95"/>
      <c r="H176" s="95"/>
      <c r="I176" s="95"/>
      <c r="J176" s="114"/>
      <c r="K176" s="95"/>
      <c r="L176" s="114"/>
      <c r="M176" s="115"/>
      <c r="N176" s="88">
        <f t="shared" si="5"/>
        <v>0</v>
      </c>
    </row>
    <row r="177" spans="1:254" ht="15" customHeight="1" x14ac:dyDescent="0.3">
      <c r="A177" s="127"/>
      <c r="B177" s="116"/>
      <c r="C177" s="94"/>
      <c r="D177" s="95"/>
      <c r="E177" s="95"/>
      <c r="F177" s="95"/>
      <c r="G177" s="95"/>
      <c r="H177" s="95"/>
      <c r="I177" s="95"/>
      <c r="J177" s="101"/>
      <c r="K177" s="95"/>
      <c r="L177" s="95"/>
      <c r="M177" s="101"/>
      <c r="N177" s="88">
        <f t="shared" si="5"/>
        <v>0</v>
      </c>
    </row>
    <row r="178" spans="1:254" ht="15" customHeight="1" x14ac:dyDescent="0.3">
      <c r="A178" s="127"/>
      <c r="B178" s="85"/>
      <c r="C178" s="94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88">
        <f t="shared" si="5"/>
        <v>0</v>
      </c>
    </row>
    <row r="179" spans="1:254" ht="15" customHeight="1" x14ac:dyDescent="0.3">
      <c r="A179" s="127"/>
      <c r="B179" s="93"/>
      <c r="C179" s="94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88">
        <f t="shared" si="5"/>
        <v>0</v>
      </c>
    </row>
    <row r="180" spans="1:254" ht="15" customHeight="1" x14ac:dyDescent="0.3">
      <c r="A180" s="127"/>
      <c r="B180" s="93"/>
      <c r="C180" s="94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88">
        <f t="shared" si="5"/>
        <v>0</v>
      </c>
    </row>
    <row r="181" spans="1:254" ht="15" customHeight="1" x14ac:dyDescent="0.3">
      <c r="A181" s="127"/>
      <c r="B181" s="93"/>
      <c r="C181" s="94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88">
        <f t="shared" si="5"/>
        <v>0</v>
      </c>
    </row>
    <row r="182" spans="1:254" ht="15" customHeight="1" x14ac:dyDescent="0.3">
      <c r="A182" s="127"/>
      <c r="B182" s="93"/>
      <c r="C182" s="94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88">
        <f t="shared" si="5"/>
        <v>0</v>
      </c>
    </row>
    <row r="183" spans="1:254" ht="15" customHeight="1" x14ac:dyDescent="0.3">
      <c r="A183" s="127"/>
      <c r="B183" s="93"/>
      <c r="C183" s="94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88">
        <f t="shared" si="5"/>
        <v>0</v>
      </c>
    </row>
    <row r="184" spans="1:254" ht="15" customHeight="1" x14ac:dyDescent="0.3">
      <c r="A184" s="127"/>
      <c r="B184" s="93"/>
      <c r="C184" s="94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88">
        <f t="shared" si="5"/>
        <v>0</v>
      </c>
    </row>
    <row r="185" spans="1:254" ht="15" customHeight="1" x14ac:dyDescent="0.3">
      <c r="A185" s="127"/>
      <c r="B185" s="93"/>
      <c r="C185" s="94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88">
        <f t="shared" si="5"/>
        <v>0</v>
      </c>
    </row>
    <row r="186" spans="1:254" ht="15" customHeight="1" x14ac:dyDescent="0.3">
      <c r="A186" s="127"/>
      <c r="B186" s="93"/>
      <c r="C186" s="94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88">
        <f t="shared" si="5"/>
        <v>0</v>
      </c>
    </row>
    <row r="187" spans="1:254" ht="15" customHeight="1" x14ac:dyDescent="0.3">
      <c r="A187" s="127"/>
      <c r="B187" s="93"/>
      <c r="C187" s="94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88">
        <f t="shared" si="5"/>
        <v>0</v>
      </c>
    </row>
    <row r="188" spans="1:254" ht="15" customHeight="1" x14ac:dyDescent="0.3">
      <c r="A188" s="127"/>
      <c r="B188" s="85"/>
      <c r="C188" s="94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88">
        <f t="shared" si="5"/>
        <v>0</v>
      </c>
    </row>
    <row r="189" spans="1:254" ht="15" customHeight="1" x14ac:dyDescent="0.3">
      <c r="A189" s="127"/>
      <c r="B189" s="93"/>
      <c r="C189" s="94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88">
        <f t="shared" si="5"/>
        <v>0</v>
      </c>
    </row>
    <row r="190" spans="1:254" ht="15" customHeight="1" x14ac:dyDescent="0.3">
      <c r="A190" s="127"/>
      <c r="B190" s="93"/>
      <c r="C190" s="94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88">
        <f t="shared" si="5"/>
        <v>0</v>
      </c>
    </row>
    <row r="191" spans="1:254" s="15" customFormat="1" ht="15" customHeight="1" x14ac:dyDescent="0.3">
      <c r="A191" s="127"/>
      <c r="B191" s="93"/>
      <c r="C191" s="94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88">
        <f t="shared" si="5"/>
        <v>0</v>
      </c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17"/>
      <c r="FA191" s="17"/>
      <c r="FB191" s="17"/>
      <c r="FC191" s="17"/>
      <c r="FD191" s="17"/>
      <c r="FE191" s="17"/>
      <c r="FF191" s="17"/>
      <c r="FG191" s="17"/>
      <c r="FH191" s="17"/>
      <c r="FI191" s="17"/>
      <c r="FJ191" s="17"/>
      <c r="FK191" s="17"/>
      <c r="FL191" s="17"/>
      <c r="FM191" s="17"/>
      <c r="FN191" s="17"/>
      <c r="FO191" s="17"/>
      <c r="FP191" s="17"/>
      <c r="FQ191" s="17"/>
      <c r="FR191" s="17"/>
      <c r="FS191" s="17"/>
      <c r="FT191" s="17"/>
      <c r="FU191" s="17"/>
      <c r="FV191" s="17"/>
      <c r="FW191" s="17"/>
      <c r="FX191" s="17"/>
      <c r="FY191" s="17"/>
      <c r="FZ191" s="17"/>
      <c r="GA191" s="17"/>
      <c r="GB191" s="17"/>
      <c r="GC191" s="17"/>
      <c r="GD191" s="17"/>
      <c r="GE191" s="17"/>
      <c r="GF191" s="17"/>
      <c r="GG191" s="17"/>
      <c r="GH191" s="17"/>
      <c r="GI191" s="17"/>
      <c r="GJ191" s="17"/>
      <c r="GK191" s="17"/>
      <c r="GL191" s="17"/>
      <c r="GM191" s="17"/>
      <c r="GN191" s="17"/>
      <c r="GO191" s="17"/>
      <c r="GP191" s="17"/>
      <c r="GQ191" s="17"/>
      <c r="GR191" s="17"/>
      <c r="GS191" s="17"/>
      <c r="GT191" s="17"/>
      <c r="GU191" s="17"/>
      <c r="GV191" s="17"/>
      <c r="GW191" s="17"/>
      <c r="GX191" s="17"/>
      <c r="GY191" s="17"/>
      <c r="GZ191" s="17"/>
      <c r="HA191" s="17"/>
      <c r="HB191" s="17"/>
      <c r="HC191" s="17"/>
      <c r="HD191" s="17"/>
      <c r="HE191" s="17"/>
      <c r="HF191" s="17"/>
      <c r="HG191" s="17"/>
      <c r="HH191" s="17"/>
      <c r="HI191" s="17"/>
      <c r="HJ191" s="17"/>
      <c r="HK191" s="17"/>
      <c r="HL191" s="17"/>
      <c r="HM191" s="17"/>
      <c r="HN191" s="17"/>
      <c r="HO191" s="17"/>
      <c r="HP191" s="17"/>
      <c r="HQ191" s="17"/>
      <c r="HR191" s="17"/>
      <c r="HS191" s="17"/>
      <c r="HT191" s="17"/>
      <c r="HU191" s="17"/>
      <c r="HV191" s="17"/>
      <c r="HW191" s="17"/>
      <c r="HX191" s="17"/>
      <c r="HY191" s="17"/>
      <c r="HZ191" s="17"/>
      <c r="IA191" s="17"/>
      <c r="IB191" s="17"/>
      <c r="IC191" s="17"/>
      <c r="ID191" s="17"/>
      <c r="IE191" s="17"/>
      <c r="IF191" s="17"/>
      <c r="IG191" s="17"/>
      <c r="IH191" s="17"/>
      <c r="II191" s="17"/>
      <c r="IJ191" s="17"/>
      <c r="IK191" s="17"/>
      <c r="IL191" s="17"/>
      <c r="IM191" s="17"/>
      <c r="IN191" s="17"/>
      <c r="IO191" s="17"/>
      <c r="IP191" s="17"/>
      <c r="IQ191" s="17"/>
      <c r="IR191" s="17"/>
      <c r="IS191" s="17"/>
      <c r="IT191" s="17"/>
    </row>
    <row r="192" spans="1:254" ht="15" customHeight="1" x14ac:dyDescent="0.3">
      <c r="A192" s="127"/>
      <c r="B192" s="93"/>
      <c r="C192" s="94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88">
        <f t="shared" si="5"/>
        <v>0</v>
      </c>
    </row>
    <row r="193" spans="1:14" ht="20.25" customHeight="1" x14ac:dyDescent="0.3">
      <c r="A193" s="127"/>
      <c r="B193" s="93"/>
      <c r="C193" s="94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88">
        <f t="shared" si="5"/>
        <v>0</v>
      </c>
    </row>
    <row r="194" spans="1:14" ht="20.25" customHeight="1" x14ac:dyDescent="0.3">
      <c r="A194" s="142"/>
      <c r="B194" s="139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>
        <f t="shared" si="5"/>
        <v>0</v>
      </c>
    </row>
    <row r="195" spans="1:14" ht="15" customHeight="1" x14ac:dyDescent="0.3">
      <c r="A195" s="140"/>
      <c r="B195" s="141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88">
        <v>0</v>
      </c>
    </row>
    <row r="196" spans="1:14" ht="15" customHeight="1" x14ac:dyDescent="0.3">
      <c r="A196" s="258" t="s">
        <v>26</v>
      </c>
      <c r="B196" s="259"/>
      <c r="C196" s="88">
        <f t="shared" ref="C196:N196" si="6">SUM(C2:C195)</f>
        <v>31200</v>
      </c>
      <c r="D196" s="88">
        <f t="shared" si="6"/>
        <v>447.3</v>
      </c>
      <c r="E196" s="88">
        <f t="shared" si="6"/>
        <v>922.8</v>
      </c>
      <c r="F196" s="88">
        <f t="shared" si="6"/>
        <v>1271.2</v>
      </c>
      <c r="G196" s="88">
        <f t="shared" si="6"/>
        <v>7308.6399999999985</v>
      </c>
      <c r="H196" s="88">
        <f t="shared" si="6"/>
        <v>7336.82</v>
      </c>
      <c r="I196" s="88">
        <f t="shared" si="6"/>
        <v>331.37</v>
      </c>
      <c r="J196" s="88">
        <f t="shared" si="6"/>
        <v>6682.369999999999</v>
      </c>
      <c r="K196" s="88">
        <f t="shared" si="6"/>
        <v>1486.56</v>
      </c>
      <c r="L196" s="88">
        <f t="shared" si="6"/>
        <v>80000</v>
      </c>
      <c r="M196" s="88">
        <f t="shared" si="6"/>
        <v>6200</v>
      </c>
      <c r="N196" s="88">
        <f t="shared" si="6"/>
        <v>143087.06000000003</v>
      </c>
    </row>
    <row r="197" spans="1:14" ht="15" customHeight="1" x14ac:dyDescent="0.3">
      <c r="A197" s="258"/>
      <c r="B197" s="259"/>
      <c r="C197" s="117"/>
      <c r="D197" s="114"/>
      <c r="E197" s="118"/>
      <c r="F197" s="118"/>
      <c r="G197" s="118"/>
      <c r="H197" s="118"/>
      <c r="I197" s="114"/>
      <c r="J197" s="118"/>
      <c r="K197" s="119"/>
      <c r="L197" s="118"/>
      <c r="M197" s="118"/>
      <c r="N197" s="120">
        <f>+C196+D196+E196+F196+G196+H196+I196+J196+K196+L196+M196</f>
        <v>143187.06</v>
      </c>
    </row>
    <row r="198" spans="1:14" ht="15" customHeight="1" x14ac:dyDescent="0.3">
      <c r="A198" s="258"/>
      <c r="B198" s="259"/>
      <c r="C198" s="117"/>
      <c r="D198" s="114"/>
      <c r="E198" s="118"/>
      <c r="F198" s="118"/>
      <c r="G198" s="118"/>
      <c r="H198" s="118"/>
      <c r="I198" s="114"/>
      <c r="J198" s="118"/>
      <c r="K198" s="119"/>
      <c r="L198" s="118"/>
      <c r="M198" s="118"/>
      <c r="N198" s="120"/>
    </row>
    <row r="199" spans="1:14" ht="15" customHeight="1" x14ac:dyDescent="0.3">
      <c r="A199" s="258"/>
      <c r="B199" s="259"/>
      <c r="C199" s="117"/>
      <c r="D199" s="114"/>
      <c r="E199" s="118"/>
      <c r="F199" s="118"/>
      <c r="G199" s="118"/>
      <c r="H199" s="118"/>
      <c r="I199" s="114"/>
      <c r="J199" s="118"/>
      <c r="K199" s="119"/>
      <c r="L199" s="118"/>
      <c r="M199" s="118"/>
      <c r="N199" s="120"/>
    </row>
    <row r="200" spans="1:14" ht="15" customHeight="1" x14ac:dyDescent="0.3">
      <c r="A200" s="258"/>
      <c r="B200" s="259"/>
      <c r="C200" s="117"/>
      <c r="D200" s="114"/>
      <c r="E200" s="118"/>
      <c r="F200" s="118"/>
      <c r="G200" s="118"/>
      <c r="H200" s="118"/>
      <c r="I200" s="114"/>
      <c r="J200" s="118"/>
      <c r="K200" s="119"/>
      <c r="L200" s="118"/>
      <c r="M200" s="118"/>
      <c r="N200" s="120"/>
    </row>
    <row r="201" spans="1:14" ht="15" customHeight="1" x14ac:dyDescent="0.3">
      <c r="A201" s="258"/>
      <c r="B201" s="259"/>
      <c r="C201" s="117"/>
      <c r="D201" s="114"/>
      <c r="E201" s="118"/>
      <c r="F201" s="118"/>
      <c r="G201" s="118"/>
      <c r="H201" s="118">
        <v>7308</v>
      </c>
      <c r="I201" s="114"/>
      <c r="J201" s="118"/>
      <c r="K201" s="119"/>
      <c r="L201" s="118"/>
      <c r="M201" s="118"/>
      <c r="N201" s="120"/>
    </row>
    <row r="202" spans="1:14" ht="21.9" customHeight="1" x14ac:dyDescent="0.3">
      <c r="A202" s="128"/>
      <c r="B202" s="45" t="s">
        <v>65</v>
      </c>
      <c r="C202" s="46">
        <f>+C196</f>
        <v>31200</v>
      </c>
      <c r="D202" s="121"/>
      <c r="F202" s="81"/>
      <c r="H202" s="92">
        <v>923</v>
      </c>
      <c r="K202" s="117"/>
      <c r="L202" s="17"/>
      <c r="M202" s="17"/>
    </row>
    <row r="203" spans="1:14" ht="21.9" customHeight="1" x14ac:dyDescent="0.3">
      <c r="A203" s="128"/>
      <c r="B203" s="45" t="s">
        <v>66</v>
      </c>
      <c r="C203" s="46">
        <f>+F196</f>
        <v>1271.2</v>
      </c>
      <c r="D203" s="121"/>
      <c r="F203" s="81"/>
      <c r="K203" s="117"/>
      <c r="L203" s="17"/>
      <c r="M203" s="17"/>
    </row>
    <row r="204" spans="1:14" ht="21.9" customHeight="1" x14ac:dyDescent="0.3">
      <c r="A204" s="129"/>
      <c r="B204" s="45" t="s">
        <v>49</v>
      </c>
      <c r="C204" s="46">
        <f>+D196+J196</f>
        <v>7129.6699999999992</v>
      </c>
      <c r="D204" s="121"/>
      <c r="F204" s="81"/>
      <c r="K204" s="17"/>
      <c r="L204" s="17"/>
      <c r="M204" s="17"/>
    </row>
    <row r="205" spans="1:14" ht="21.9" customHeight="1" x14ac:dyDescent="0.3">
      <c r="A205" s="129"/>
      <c r="B205" s="45" t="s">
        <v>50</v>
      </c>
      <c r="C205" s="46">
        <f>+H196</f>
        <v>7336.82</v>
      </c>
      <c r="D205" s="121"/>
      <c r="F205" s="81"/>
      <c r="K205" s="17"/>
      <c r="L205" s="17"/>
      <c r="M205" s="17"/>
    </row>
    <row r="206" spans="1:14" ht="21.9" customHeight="1" x14ac:dyDescent="0.3">
      <c r="A206" s="129"/>
      <c r="B206" s="45" t="s">
        <v>51</v>
      </c>
      <c r="C206" s="46">
        <f>+E196</f>
        <v>922.8</v>
      </c>
      <c r="D206" s="121"/>
      <c r="F206" s="81"/>
      <c r="K206" s="17"/>
      <c r="L206" s="17"/>
      <c r="M206" s="17"/>
    </row>
    <row r="207" spans="1:14" ht="21.9" customHeight="1" x14ac:dyDescent="0.3">
      <c r="A207" s="129"/>
      <c r="B207" s="45" t="s">
        <v>52</v>
      </c>
      <c r="C207" s="46">
        <f>+G196</f>
        <v>7308.6399999999985</v>
      </c>
      <c r="D207" s="121"/>
      <c r="F207" s="81"/>
      <c r="K207" s="17"/>
      <c r="L207" s="17"/>
      <c r="M207" s="17"/>
    </row>
    <row r="208" spans="1:14" ht="21.9" customHeight="1" x14ac:dyDescent="0.3">
      <c r="A208" s="129"/>
      <c r="B208" s="47" t="s">
        <v>54</v>
      </c>
      <c r="C208" s="46">
        <f>+K196</f>
        <v>1486.56</v>
      </c>
      <c r="D208" s="121"/>
      <c r="F208" s="81"/>
      <c r="K208" s="17"/>
      <c r="L208" s="17"/>
      <c r="M208" s="17"/>
    </row>
    <row r="209" spans="1:13" ht="21.9" customHeight="1" x14ac:dyDescent="0.3">
      <c r="A209" s="130"/>
      <c r="B209" s="47" t="s">
        <v>44</v>
      </c>
      <c r="C209" s="48">
        <f>+I196</f>
        <v>331.37</v>
      </c>
      <c r="D209" s="121"/>
      <c r="F209" s="81"/>
      <c r="K209" s="17"/>
      <c r="L209" s="17"/>
      <c r="M209" s="17"/>
    </row>
    <row r="210" spans="1:13" ht="21.9" customHeight="1" x14ac:dyDescent="0.3">
      <c r="A210" s="130"/>
      <c r="B210" s="49" t="s">
        <v>190</v>
      </c>
      <c r="C210" s="241">
        <v>40000</v>
      </c>
      <c r="D210" s="121"/>
      <c r="F210" s="122"/>
    </row>
    <row r="211" spans="1:13" ht="21.9" customHeight="1" x14ac:dyDescent="0.3">
      <c r="A211" s="130"/>
      <c r="B211" s="49" t="s">
        <v>191</v>
      </c>
      <c r="C211" s="241">
        <v>40000</v>
      </c>
      <c r="D211" s="121"/>
      <c r="F211" s="122"/>
    </row>
    <row r="212" spans="1:13" ht="21.9" customHeight="1" x14ac:dyDescent="0.3">
      <c r="A212" s="130"/>
      <c r="B212" s="49" t="s">
        <v>192</v>
      </c>
      <c r="C212" s="241">
        <v>6200</v>
      </c>
      <c r="D212" s="121"/>
      <c r="F212" s="122"/>
    </row>
    <row r="213" spans="1:13" ht="21.9" customHeight="1" x14ac:dyDescent="0.3">
      <c r="A213" s="130"/>
      <c r="B213" s="74" t="s">
        <v>26</v>
      </c>
      <c r="C213" s="242">
        <f>SUM(C202:C212)</f>
        <v>143187.06</v>
      </c>
      <c r="D213" s="121"/>
      <c r="E213" s="17"/>
      <c r="F213" s="122"/>
    </row>
    <row r="214" spans="1:13" ht="21.9" customHeight="1" x14ac:dyDescent="0.3">
      <c r="A214" s="130"/>
      <c r="B214" s="49"/>
      <c r="C214" s="50"/>
      <c r="D214" s="121"/>
      <c r="E214" s="17"/>
      <c r="F214" s="122"/>
    </row>
    <row r="215" spans="1:13" ht="21.9" customHeight="1" x14ac:dyDescent="0.3">
      <c r="A215" s="130"/>
      <c r="B215" s="49"/>
      <c r="C215" s="50"/>
      <c r="D215" s="121"/>
      <c r="E215" s="17"/>
      <c r="F215" s="122"/>
    </row>
    <row r="216" spans="1:13" ht="21.9" customHeight="1" x14ac:dyDescent="0.3">
      <c r="A216" s="130"/>
      <c r="B216" s="49"/>
      <c r="C216" s="50"/>
      <c r="D216" s="121"/>
      <c r="E216" s="17"/>
      <c r="F216" s="122"/>
    </row>
    <row r="217" spans="1:13" ht="21.9" customHeight="1" x14ac:dyDescent="0.3">
      <c r="A217" s="130"/>
      <c r="B217" s="51"/>
      <c r="C217" s="52"/>
      <c r="D217" s="121"/>
    </row>
    <row r="218" spans="1:13" ht="20.100000000000001" customHeight="1" x14ac:dyDescent="0.3">
      <c r="A218" s="131"/>
      <c r="B218" s="123"/>
      <c r="C218" s="124"/>
    </row>
    <row r="219" spans="1:13" ht="20.100000000000001" customHeight="1" x14ac:dyDescent="0.25"/>
    <row r="220" spans="1:13" ht="20.100000000000001" customHeight="1" x14ac:dyDescent="0.3">
      <c r="C220" s="117"/>
    </row>
    <row r="221" spans="1:13" ht="15" customHeight="1" x14ac:dyDescent="0.25">
      <c r="A221" s="133"/>
      <c r="B221" s="125"/>
      <c r="C221" s="121"/>
    </row>
  </sheetData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workbookViewId="0">
      <selection activeCell="G13" sqref="G13"/>
    </sheetView>
  </sheetViews>
  <sheetFormatPr defaultRowHeight="13.2" x14ac:dyDescent="0.25"/>
  <cols>
    <col min="1" max="1" width="9.33203125" style="209" customWidth="1"/>
    <col min="2" max="2" width="12.33203125" style="2" customWidth="1"/>
    <col min="3" max="3" width="11" style="2" customWidth="1"/>
    <col min="4" max="4" width="10.6640625" style="2" customWidth="1"/>
    <col min="5" max="5" width="6.109375" style="2" customWidth="1"/>
    <col min="6" max="6" width="7.33203125" style="2" customWidth="1"/>
    <col min="7" max="7" width="15.44140625" customWidth="1"/>
    <col min="8" max="8" width="19.5546875" customWidth="1"/>
    <col min="10" max="10" width="9.6640625" bestFit="1" customWidth="1"/>
    <col min="11" max="11" width="11.6640625" style="2" bestFit="1" customWidth="1"/>
    <col min="12" max="12" width="9.77734375" bestFit="1" customWidth="1"/>
  </cols>
  <sheetData>
    <row r="1" spans="1:12" x14ac:dyDescent="0.25">
      <c r="A1" s="203"/>
      <c r="B1" s="204" t="s">
        <v>36</v>
      </c>
      <c r="C1" s="204" t="s">
        <v>37</v>
      </c>
      <c r="D1" s="204" t="s">
        <v>30</v>
      </c>
      <c r="E1" s="204"/>
      <c r="F1" s="204"/>
      <c r="G1" s="205" t="s">
        <v>74</v>
      </c>
      <c r="H1" s="205" t="s">
        <v>75</v>
      </c>
    </row>
    <row r="2" spans="1:12" x14ac:dyDescent="0.25">
      <c r="A2" s="203"/>
      <c r="B2" s="204"/>
      <c r="C2" s="204"/>
      <c r="D2" s="204"/>
      <c r="E2" s="204"/>
      <c r="F2" s="204"/>
      <c r="G2" s="11">
        <v>49971.406000000003</v>
      </c>
      <c r="H2" s="1">
        <v>27196.66</v>
      </c>
    </row>
    <row r="3" spans="1:12" x14ac:dyDescent="0.25">
      <c r="A3" s="211"/>
      <c r="B3"/>
      <c r="C3" s="11"/>
      <c r="D3"/>
      <c r="E3"/>
      <c r="F3"/>
      <c r="K3"/>
    </row>
    <row r="4" spans="1:12" x14ac:dyDescent="0.25">
      <c r="A4" s="206"/>
      <c r="B4" s="204">
        <f>+'specificatie opbrengsten'!J52</f>
        <v>113876.93</v>
      </c>
      <c r="C4" s="204">
        <f>+'spec lasten'!N197</f>
        <v>143187.06</v>
      </c>
      <c r="D4" s="204"/>
      <c r="E4" s="204"/>
      <c r="F4" s="204"/>
      <c r="G4" s="207">
        <f>+D4</f>
        <v>0</v>
      </c>
      <c r="H4" s="204"/>
      <c r="J4" s="8"/>
    </row>
    <row r="5" spans="1:12" x14ac:dyDescent="0.25">
      <c r="A5" s="208" t="s">
        <v>45</v>
      </c>
      <c r="B5" s="204">
        <f>+'specificatie opbrengsten'!J91</f>
        <v>186.7</v>
      </c>
      <c r="C5" s="204"/>
      <c r="D5" s="204"/>
      <c r="E5" s="204"/>
      <c r="F5" s="204"/>
      <c r="G5" s="207"/>
      <c r="H5" s="204"/>
    </row>
    <row r="6" spans="1:12" x14ac:dyDescent="0.25">
      <c r="A6" s="208" t="s">
        <v>72</v>
      </c>
      <c r="B6" s="204">
        <f>+'specificatie opbrengsten'!J90</f>
        <v>750</v>
      </c>
      <c r="C6" s="204"/>
      <c r="D6" s="204"/>
      <c r="E6" s="204"/>
      <c r="F6" s="204"/>
      <c r="G6" s="207"/>
      <c r="H6" s="204"/>
    </row>
    <row r="7" spans="1:12" x14ac:dyDescent="0.25">
      <c r="A7" s="203" t="s">
        <v>26</v>
      </c>
      <c r="B7" s="204">
        <f>SUM(B4:B6)</f>
        <v>114813.62999999999</v>
      </c>
      <c r="C7" s="204">
        <f>SUM(C3:C5)</f>
        <v>143187.06</v>
      </c>
      <c r="D7" s="204">
        <f>+B7-C7</f>
        <v>-28373.430000000008</v>
      </c>
      <c r="E7" s="204"/>
      <c r="F7" s="204"/>
      <c r="G7" s="207">
        <f>+D7</f>
        <v>-28373.430000000008</v>
      </c>
      <c r="H7" s="204"/>
      <c r="J7" s="2"/>
      <c r="L7" s="2"/>
    </row>
    <row r="8" spans="1:12" x14ac:dyDescent="0.25">
      <c r="A8" s="203"/>
      <c r="B8" s="204"/>
      <c r="C8" s="204"/>
      <c r="D8" s="204"/>
      <c r="E8" s="204"/>
      <c r="F8" s="204"/>
      <c r="G8" s="207"/>
      <c r="H8" s="204"/>
      <c r="L8" s="2"/>
    </row>
    <row r="9" spans="1:12" x14ac:dyDescent="0.25">
      <c r="A9" s="203"/>
      <c r="B9" s="204"/>
      <c r="C9" s="204"/>
      <c r="D9" s="204"/>
      <c r="E9" s="204"/>
      <c r="F9" s="204"/>
      <c r="G9" s="204"/>
      <c r="H9" s="204"/>
      <c r="J9" s="2"/>
      <c r="K9" s="11"/>
      <c r="L9" s="2"/>
    </row>
    <row r="10" spans="1:12" x14ac:dyDescent="0.25">
      <c r="A10" s="203"/>
      <c r="B10" s="204"/>
      <c r="C10" s="204"/>
      <c r="D10" s="204"/>
      <c r="E10" s="204"/>
      <c r="F10" s="204"/>
      <c r="G10" s="204"/>
      <c r="H10" s="204"/>
      <c r="L10" s="2"/>
    </row>
    <row r="11" spans="1:12" x14ac:dyDescent="0.25">
      <c r="A11" s="203"/>
      <c r="B11" s="204"/>
      <c r="C11" s="204"/>
      <c r="D11" s="204"/>
      <c r="E11" s="204"/>
      <c r="F11" s="204"/>
      <c r="G11" s="207"/>
      <c r="H11" s="207"/>
      <c r="J11" s="2"/>
      <c r="K11" s="11"/>
    </row>
    <row r="12" spans="1:12" ht="13.8" x14ac:dyDescent="0.25">
      <c r="G12" s="2"/>
      <c r="H12" s="2"/>
      <c r="J12" s="9"/>
      <c r="K12" s="210"/>
      <c r="L12" s="2"/>
    </row>
    <row r="13" spans="1:12" x14ac:dyDescent="0.25">
      <c r="E13" s="204" t="s">
        <v>67</v>
      </c>
      <c r="F13" s="1" t="s">
        <v>30</v>
      </c>
      <c r="G13" s="207">
        <f>SUM(G2:G12)</f>
        <v>21597.975999999995</v>
      </c>
      <c r="H13" s="207">
        <f>SUM(H2:H12)</f>
        <v>27196.66</v>
      </c>
    </row>
    <row r="14" spans="1:12" x14ac:dyDescent="0.25">
      <c r="G14" s="2"/>
      <c r="H14" s="2"/>
      <c r="K14" s="11"/>
      <c r="L14" s="2"/>
    </row>
    <row r="15" spans="1:12" x14ac:dyDescent="0.25">
      <c r="G15" s="2"/>
      <c r="H15" s="11"/>
    </row>
    <row r="16" spans="1:12" x14ac:dyDescent="0.25">
      <c r="A16"/>
      <c r="B16"/>
      <c r="C16"/>
      <c r="D16"/>
      <c r="E16" s="211" t="s">
        <v>71</v>
      </c>
      <c r="F16"/>
      <c r="G16" s="2">
        <v>275</v>
      </c>
      <c r="H16" s="2"/>
    </row>
    <row r="17" spans="1:12" x14ac:dyDescent="0.25">
      <c r="A17"/>
      <c r="B17"/>
      <c r="C17"/>
      <c r="D17"/>
      <c r="E17"/>
      <c r="F17"/>
      <c r="G17" s="2"/>
      <c r="J17" s="2"/>
    </row>
    <row r="18" spans="1:12" x14ac:dyDescent="0.25">
      <c r="A18"/>
      <c r="B18"/>
      <c r="C18"/>
      <c r="D18"/>
      <c r="F18"/>
      <c r="G18" s="11"/>
      <c r="J18" s="2"/>
      <c r="L18" s="212"/>
    </row>
    <row r="19" spans="1:12" x14ac:dyDescent="0.25">
      <c r="A19"/>
      <c r="B19"/>
      <c r="D19"/>
      <c r="E19"/>
      <c r="F19"/>
      <c r="G19" s="2"/>
      <c r="J19" s="2"/>
      <c r="L19" s="212"/>
    </row>
    <row r="20" spans="1:12" x14ac:dyDescent="0.25">
      <c r="A20"/>
      <c r="B20"/>
      <c r="C20"/>
      <c r="D20"/>
      <c r="E20"/>
      <c r="F20"/>
      <c r="G20" s="213"/>
      <c r="J20" s="2"/>
    </row>
    <row r="21" spans="1:12" x14ac:dyDescent="0.25">
      <c r="A21" s="2"/>
      <c r="B21"/>
      <c r="C21"/>
      <c r="D21"/>
      <c r="E21"/>
      <c r="F21"/>
      <c r="G21" s="2"/>
    </row>
    <row r="22" spans="1:12" x14ac:dyDescent="0.25">
      <c r="A22"/>
      <c r="B22"/>
      <c r="C22"/>
      <c r="D22"/>
      <c r="E22"/>
      <c r="F22"/>
      <c r="G22" s="2"/>
      <c r="J22" s="2"/>
    </row>
    <row r="23" spans="1:12" x14ac:dyDescent="0.25">
      <c r="A23"/>
      <c r="B23"/>
      <c r="C23"/>
      <c r="D23"/>
      <c r="E23"/>
      <c r="F23"/>
      <c r="G23" s="213"/>
    </row>
    <row r="24" spans="1:12" x14ac:dyDescent="0.25">
      <c r="A24"/>
      <c r="B24"/>
      <c r="C24"/>
      <c r="D24"/>
      <c r="E24"/>
      <c r="F24"/>
      <c r="G24" s="213"/>
    </row>
    <row r="25" spans="1:12" x14ac:dyDescent="0.25">
      <c r="A25"/>
      <c r="B25"/>
      <c r="C25"/>
      <c r="D25"/>
      <c r="E25"/>
      <c r="F25"/>
      <c r="G25" s="213"/>
    </row>
    <row r="26" spans="1:12" x14ac:dyDescent="0.25">
      <c r="G26" s="213"/>
    </row>
    <row r="27" spans="1:12" x14ac:dyDescent="0.25">
      <c r="G27" s="213"/>
    </row>
    <row r="28" spans="1:12" x14ac:dyDescent="0.25">
      <c r="G28" s="213"/>
    </row>
    <row r="29" spans="1:12" x14ac:dyDescent="0.25">
      <c r="G29" s="213"/>
    </row>
    <row r="30" spans="1:12" x14ac:dyDescent="0.25">
      <c r="G30" s="213"/>
    </row>
    <row r="31" spans="1:12" x14ac:dyDescent="0.25">
      <c r="G31" s="213"/>
    </row>
    <row r="32" spans="1:12" x14ac:dyDescent="0.25">
      <c r="G32" s="213"/>
    </row>
  </sheetData>
  <phoneticPr fontId="1" type="noConversion"/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5"/>
  <sheetViews>
    <sheetView topLeftCell="A10" workbookViewId="0">
      <selection activeCell="E17" sqref="E17"/>
    </sheetView>
  </sheetViews>
  <sheetFormatPr defaultColWidth="9.109375" defaultRowHeight="15" x14ac:dyDescent="0.25"/>
  <cols>
    <col min="1" max="1" width="47.33203125" style="17" customWidth="1"/>
    <col min="2" max="2" width="13.88671875" style="81" customWidth="1"/>
    <col min="3" max="3" width="4.44140625" style="17" customWidth="1"/>
    <col min="4" max="4" width="18.33203125" style="17" customWidth="1"/>
    <col min="5" max="5" width="14.88671875" style="81" bestFit="1" customWidth="1"/>
    <col min="6" max="7" width="9.109375" style="17" customWidth="1"/>
    <col min="8" max="9" width="9.109375" style="17"/>
    <col min="10" max="10" width="9.109375" style="17" customWidth="1"/>
    <col min="11" max="11" width="9.33203125" style="17" customWidth="1"/>
    <col min="12" max="13" width="9.109375" style="17" customWidth="1"/>
    <col min="14" max="16384" width="9.109375" style="17"/>
  </cols>
  <sheetData>
    <row r="1" spans="1:6" ht="17.399999999999999" x14ac:dyDescent="0.3">
      <c r="A1" s="265">
        <v>2022</v>
      </c>
      <c r="B1" s="266"/>
      <c r="C1" s="266"/>
      <c r="D1" s="266"/>
      <c r="E1" s="266"/>
    </row>
    <row r="2" spans="1:6" ht="17.399999999999999" x14ac:dyDescent="0.3">
      <c r="A2" s="248" t="s">
        <v>195</v>
      </c>
      <c r="B2" s="249"/>
      <c r="C2" s="30"/>
      <c r="D2" s="267" t="s">
        <v>161</v>
      </c>
      <c r="E2" s="268"/>
    </row>
    <row r="3" spans="1:6" ht="17.399999999999999" x14ac:dyDescent="0.3">
      <c r="A3" s="246" t="s">
        <v>65</v>
      </c>
      <c r="B3" s="250">
        <f>+'spec lasten'!C202</f>
        <v>31200</v>
      </c>
      <c r="C3" s="31"/>
      <c r="D3" s="243" t="s">
        <v>42</v>
      </c>
      <c r="E3" s="245">
        <f>+'specificatie opbrengsten'!C52</f>
        <v>14642.860000000004</v>
      </c>
    </row>
    <row r="4" spans="1:6" ht="17.399999999999999" x14ac:dyDescent="0.3">
      <c r="A4" s="246" t="s">
        <v>66</v>
      </c>
      <c r="B4" s="250">
        <f>+'spec lasten'!C203</f>
        <v>1271.2</v>
      </c>
      <c r="C4" s="31"/>
      <c r="D4" s="243" t="s">
        <v>31</v>
      </c>
      <c r="E4" s="245">
        <f>+'specificatie opbrengsten'!D52</f>
        <v>10462.900000000001</v>
      </c>
    </row>
    <row r="5" spans="1:6" ht="17.399999999999999" x14ac:dyDescent="0.3">
      <c r="A5" s="246" t="s">
        <v>49</v>
      </c>
      <c r="B5" s="250">
        <f>+'spec lasten'!C204</f>
        <v>7129.6699999999992</v>
      </c>
      <c r="C5" s="31"/>
      <c r="D5" s="243" t="s">
        <v>32</v>
      </c>
      <c r="E5" s="245">
        <f>+'specificatie opbrengsten'!E52</f>
        <v>17141.650000000001</v>
      </c>
    </row>
    <row r="6" spans="1:6" ht="17.399999999999999" x14ac:dyDescent="0.3">
      <c r="A6" s="246" t="s">
        <v>50</v>
      </c>
      <c r="B6" s="250">
        <f>+'spec lasten'!C205</f>
        <v>7336.82</v>
      </c>
      <c r="C6" s="31"/>
      <c r="D6" s="243" t="s">
        <v>33</v>
      </c>
      <c r="E6" s="245">
        <f>+'specificatie opbrengsten'!F52</f>
        <v>26025.969999999994</v>
      </c>
    </row>
    <row r="7" spans="1:6" ht="17.399999999999999" x14ac:dyDescent="0.3">
      <c r="A7" s="246" t="s">
        <v>51</v>
      </c>
      <c r="B7" s="250">
        <f>+'spec lasten'!C206</f>
        <v>922.8</v>
      </c>
      <c r="C7" s="31"/>
      <c r="D7" s="243" t="s">
        <v>34</v>
      </c>
      <c r="E7" s="245">
        <f>+'specificatie opbrengsten'!G52</f>
        <v>6692.4000000000005</v>
      </c>
    </row>
    <row r="8" spans="1:6" ht="17.399999999999999" x14ac:dyDescent="0.3">
      <c r="A8" s="246" t="s">
        <v>52</v>
      </c>
      <c r="B8" s="250">
        <f>+'spec lasten'!C207</f>
        <v>7308.6399999999985</v>
      </c>
      <c r="C8" s="31"/>
      <c r="D8" s="243" t="s">
        <v>193</v>
      </c>
      <c r="E8" s="245">
        <f>+'specificatie opbrengsten'!H52</f>
        <v>27740.449999999997</v>
      </c>
    </row>
    <row r="9" spans="1:6" ht="17.399999999999999" x14ac:dyDescent="0.3">
      <c r="A9" s="33" t="s">
        <v>54</v>
      </c>
      <c r="B9" s="250">
        <f>+'spec lasten'!C208</f>
        <v>1486.56</v>
      </c>
      <c r="C9" s="31"/>
      <c r="D9" s="243" t="s">
        <v>194</v>
      </c>
      <c r="E9" s="245">
        <f>+'specificatie opbrengsten'!I52</f>
        <v>11170.7</v>
      </c>
    </row>
    <row r="10" spans="1:6" s="151" customFormat="1" ht="17.399999999999999" x14ac:dyDescent="0.3">
      <c r="A10" s="33" t="s">
        <v>44</v>
      </c>
      <c r="B10" s="152">
        <f>+'spec lasten'!C209</f>
        <v>331.37</v>
      </c>
      <c r="C10" s="150"/>
      <c r="D10" s="149"/>
      <c r="E10" s="153"/>
    </row>
    <row r="11" spans="1:6" s="151" customFormat="1" ht="17.399999999999999" x14ac:dyDescent="0.3">
      <c r="A11" s="247" t="s">
        <v>190</v>
      </c>
      <c r="B11" s="152">
        <f>+'spec lasten'!C210</f>
        <v>40000</v>
      </c>
      <c r="C11" s="150"/>
      <c r="D11" s="149" t="s">
        <v>72</v>
      </c>
      <c r="E11" s="153">
        <f>+'specificatie opbrengsten'!J90</f>
        <v>750</v>
      </c>
    </row>
    <row r="12" spans="1:6" s="151" customFormat="1" ht="17.399999999999999" x14ac:dyDescent="0.3">
      <c r="A12" s="247" t="s">
        <v>191</v>
      </c>
      <c r="B12" s="152">
        <v>40000</v>
      </c>
      <c r="C12" s="150"/>
      <c r="D12" s="149" t="s">
        <v>45</v>
      </c>
      <c r="E12" s="153">
        <v>186.7</v>
      </c>
    </row>
    <row r="13" spans="1:6" ht="17.399999999999999" x14ac:dyDescent="0.3">
      <c r="A13" s="247" t="s">
        <v>192</v>
      </c>
      <c r="B13" s="43">
        <f>+'spec lasten'!C212</f>
        <v>6200</v>
      </c>
      <c r="C13" s="31"/>
      <c r="D13" s="239"/>
      <c r="E13" s="240"/>
    </row>
    <row r="14" spans="1:6" ht="17.399999999999999" x14ac:dyDescent="0.3">
      <c r="A14" s="33"/>
      <c r="B14" s="43"/>
      <c r="C14" s="31"/>
      <c r="D14" s="29"/>
      <c r="E14" s="154"/>
    </row>
    <row r="15" spans="1:6" ht="17.399999999999999" x14ac:dyDescent="0.3">
      <c r="A15" s="34" t="s">
        <v>40</v>
      </c>
      <c r="B15" s="251">
        <f>SUM(B3:B14)</f>
        <v>143187.06</v>
      </c>
      <c r="C15" s="31"/>
      <c r="D15" s="34" t="s">
        <v>40</v>
      </c>
      <c r="E15" s="155">
        <f>SUM(E3:E14)</f>
        <v>114813.62999999999</v>
      </c>
    </row>
    <row r="16" spans="1:6" ht="17.399999999999999" x14ac:dyDescent="0.3">
      <c r="A16" s="35"/>
      <c r="B16" s="214"/>
      <c r="C16" s="42"/>
      <c r="D16" s="37"/>
      <c r="E16" s="156"/>
      <c r="F16" s="44"/>
    </row>
    <row r="17" spans="1:6" ht="17.399999999999999" x14ac:dyDescent="0.3">
      <c r="A17" s="28"/>
      <c r="B17" s="215"/>
      <c r="C17" s="28"/>
      <c r="D17" s="28" t="s">
        <v>30</v>
      </c>
      <c r="E17" s="43">
        <f>+E15-B15</f>
        <v>-28373.430000000008</v>
      </c>
      <c r="F17" s="44"/>
    </row>
    <row r="18" spans="1:6" ht="17.399999999999999" x14ac:dyDescent="0.3">
      <c r="A18" s="41"/>
      <c r="B18" s="218"/>
      <c r="C18" s="51"/>
      <c r="D18" s="51"/>
      <c r="E18" s="154"/>
    </row>
    <row r="19" spans="1:6" ht="17.399999999999999" x14ac:dyDescent="0.3">
      <c r="A19" s="41" t="s">
        <v>165</v>
      </c>
      <c r="B19" s="218"/>
      <c r="C19" s="51"/>
      <c r="D19" s="51"/>
      <c r="E19" s="222">
        <f>+'bank rekeningen'!G2</f>
        <v>49971.406000000003</v>
      </c>
      <c r="F19" s="44"/>
    </row>
    <row r="20" spans="1:6" ht="17.399999999999999" x14ac:dyDescent="0.3">
      <c r="A20" s="41"/>
      <c r="B20" s="218"/>
      <c r="C20" s="51"/>
      <c r="D20" s="220"/>
      <c r="E20" s="154"/>
    </row>
    <row r="21" spans="1:6" ht="17.399999999999999" x14ac:dyDescent="0.3">
      <c r="A21" s="41" t="s">
        <v>189</v>
      </c>
      <c r="B21" s="218"/>
      <c r="C21" s="51"/>
      <c r="D21" s="216"/>
      <c r="E21" s="154">
        <f>+E19+E17</f>
        <v>21597.975999999995</v>
      </c>
    </row>
    <row r="22" spans="1:6" ht="17.399999999999999" x14ac:dyDescent="0.3">
      <c r="A22" s="41"/>
      <c r="B22" s="218"/>
      <c r="C22" s="51"/>
      <c r="D22" s="217"/>
      <c r="E22" s="244"/>
    </row>
    <row r="23" spans="1:6" ht="17.399999999999999" x14ac:dyDescent="0.3">
      <c r="A23" s="41" t="s">
        <v>166</v>
      </c>
      <c r="B23" s="218"/>
      <c r="C23" s="51"/>
      <c r="D23" s="217"/>
      <c r="E23" s="223">
        <v>27196.66</v>
      </c>
    </row>
    <row r="24" spans="1:6" ht="17.399999999999999" x14ac:dyDescent="0.3">
      <c r="A24" s="41"/>
      <c r="B24" s="218"/>
      <c r="C24" s="51"/>
      <c r="D24" s="216"/>
      <c r="E24" s="244"/>
    </row>
    <row r="25" spans="1:6" x14ac:dyDescent="0.25">
      <c r="A25" s="51"/>
      <c r="B25" s="219"/>
      <c r="C25" s="51"/>
      <c r="D25" s="51"/>
      <c r="E25" s="244"/>
    </row>
  </sheetData>
  <mergeCells count="2">
    <mergeCell ref="A1:E1"/>
    <mergeCell ref="D2:E2"/>
  </mergeCells>
  <pageMargins left="0.39370078740157483" right="0.39370078740157483" top="0.98425196850393704" bottom="0.98425196850393704" header="0.51181102362204722" footer="0.51181102362204722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39B31-93EA-4096-BEE4-1C2463F65123}">
  <dimension ref="A1:N25"/>
  <sheetViews>
    <sheetView workbookViewId="0">
      <selection activeCell="B15" sqref="B15"/>
    </sheetView>
  </sheetViews>
  <sheetFormatPr defaultRowHeight="13.2" x14ac:dyDescent="0.25"/>
  <cols>
    <col min="1" max="1" width="39.88671875" customWidth="1"/>
    <col min="2" max="2" width="17.88671875" customWidth="1"/>
    <col min="3" max="3" width="7" customWidth="1"/>
    <col min="4" max="4" width="35.33203125" customWidth="1"/>
    <col min="5" max="5" width="25.6640625" customWidth="1"/>
    <col min="9" max="9" width="11.6640625" customWidth="1"/>
    <col min="10" max="10" width="11.88671875" customWidth="1"/>
    <col min="11" max="11" width="10.6640625" customWidth="1"/>
    <col min="12" max="12" width="11.5546875" customWidth="1"/>
  </cols>
  <sheetData>
    <row r="1" spans="1:14" ht="17.399999999999999" x14ac:dyDescent="0.3">
      <c r="A1" s="269" t="s">
        <v>138</v>
      </c>
      <c r="B1" s="270"/>
      <c r="C1" s="270"/>
      <c r="D1" s="270"/>
      <c r="E1" s="270"/>
    </row>
    <row r="2" spans="1:14" ht="17.399999999999999" x14ac:dyDescent="0.3">
      <c r="A2" s="176" t="s">
        <v>88</v>
      </c>
      <c r="B2" s="177"/>
      <c r="C2" s="177"/>
      <c r="D2" s="271" t="s">
        <v>89</v>
      </c>
      <c r="E2" s="272"/>
    </row>
    <row r="3" spans="1:14" ht="17.399999999999999" x14ac:dyDescent="0.3">
      <c r="A3" s="149" t="s">
        <v>11</v>
      </c>
      <c r="B3" s="178" t="s">
        <v>55</v>
      </c>
      <c r="C3" s="150"/>
      <c r="D3" s="149" t="s">
        <v>11</v>
      </c>
      <c r="E3" s="179" t="s">
        <v>55</v>
      </c>
    </row>
    <row r="4" spans="1:14" ht="17.399999999999999" x14ac:dyDescent="0.3">
      <c r="A4" s="180" t="s">
        <v>65</v>
      </c>
      <c r="B4" s="152">
        <f>2600*12</f>
        <v>31200</v>
      </c>
      <c r="C4" s="150"/>
      <c r="D4" s="149" t="s">
        <v>90</v>
      </c>
      <c r="E4" s="153">
        <v>13000</v>
      </c>
    </row>
    <row r="5" spans="1:14" ht="17.399999999999999" x14ac:dyDescent="0.3">
      <c r="A5" s="180" t="s">
        <v>66</v>
      </c>
      <c r="B5" s="152">
        <v>6000</v>
      </c>
      <c r="C5" s="150"/>
      <c r="D5" s="149" t="s">
        <v>91</v>
      </c>
      <c r="E5" s="153">
        <v>8000</v>
      </c>
      <c r="G5" s="60"/>
      <c r="H5" s="60"/>
      <c r="I5" s="60"/>
      <c r="J5" s="60"/>
      <c r="K5" s="60"/>
      <c r="L5" s="60"/>
      <c r="M5" s="60"/>
    </row>
    <row r="6" spans="1:14" ht="17.399999999999999" x14ac:dyDescent="0.3">
      <c r="A6" s="180" t="s">
        <v>49</v>
      </c>
      <c r="B6" s="152">
        <v>7000</v>
      </c>
      <c r="C6" s="150"/>
      <c r="D6" s="149" t="s">
        <v>92</v>
      </c>
      <c r="E6" s="153">
        <v>6000</v>
      </c>
      <c r="G6" s="170"/>
      <c r="H6" s="170"/>
      <c r="I6" s="170"/>
      <c r="J6" s="170"/>
      <c r="K6" s="170"/>
      <c r="L6" s="170"/>
      <c r="M6" s="170"/>
      <c r="N6" s="2"/>
    </row>
    <row r="7" spans="1:14" ht="17.399999999999999" x14ac:dyDescent="0.3">
      <c r="A7" s="180" t="s">
        <v>50</v>
      </c>
      <c r="B7" s="152">
        <v>4000</v>
      </c>
      <c r="C7" s="150"/>
      <c r="D7" s="149" t="s">
        <v>93</v>
      </c>
      <c r="E7" s="153">
        <v>28000</v>
      </c>
    </row>
    <row r="8" spans="1:14" ht="17.399999999999999" x14ac:dyDescent="0.3">
      <c r="A8" s="180" t="s">
        <v>51</v>
      </c>
      <c r="B8" s="152">
        <v>1400</v>
      </c>
      <c r="C8" s="150"/>
      <c r="D8" s="149" t="s">
        <v>94</v>
      </c>
      <c r="E8" s="153">
        <v>26000</v>
      </c>
    </row>
    <row r="9" spans="1:14" ht="17.399999999999999" x14ac:dyDescent="0.3">
      <c r="A9" s="180" t="s">
        <v>52</v>
      </c>
      <c r="B9" s="152">
        <v>5000</v>
      </c>
      <c r="C9" s="150"/>
      <c r="D9" s="149" t="s">
        <v>95</v>
      </c>
      <c r="E9" s="153">
        <v>11000</v>
      </c>
    </row>
    <row r="10" spans="1:14" ht="17.399999999999999" x14ac:dyDescent="0.3">
      <c r="A10" s="181" t="s">
        <v>54</v>
      </c>
      <c r="B10" s="152">
        <v>1600</v>
      </c>
      <c r="C10" s="150"/>
      <c r="D10" s="180" t="s">
        <v>137</v>
      </c>
      <c r="E10" s="184">
        <v>13000</v>
      </c>
    </row>
    <row r="11" spans="1:14" ht="17.399999999999999" x14ac:dyDescent="0.3">
      <c r="A11" s="181" t="s">
        <v>44</v>
      </c>
      <c r="B11" s="152">
        <v>400</v>
      </c>
      <c r="C11" s="150"/>
      <c r="D11" s="180"/>
      <c r="E11" s="184"/>
    </row>
    <row r="12" spans="1:14" ht="17.399999999999999" x14ac:dyDescent="0.3">
      <c r="A12" s="182" t="s">
        <v>97</v>
      </c>
      <c r="B12" s="183">
        <v>30000</v>
      </c>
      <c r="C12" s="150"/>
      <c r="D12" s="180"/>
      <c r="E12" s="184"/>
    </row>
    <row r="13" spans="1:14" ht="17.399999999999999" x14ac:dyDescent="0.3">
      <c r="A13" s="182" t="s">
        <v>96</v>
      </c>
      <c r="B13" s="183">
        <v>4000</v>
      </c>
      <c r="C13" s="150"/>
      <c r="D13" s="180"/>
      <c r="E13" s="184"/>
    </row>
    <row r="14" spans="1:14" ht="17.399999999999999" x14ac:dyDescent="0.3">
      <c r="A14" s="182" t="s">
        <v>98</v>
      </c>
      <c r="B14" s="183">
        <v>14400</v>
      </c>
      <c r="C14" s="150"/>
      <c r="D14" s="185"/>
      <c r="E14" s="184"/>
    </row>
    <row r="15" spans="1:14" ht="17.399999999999999" x14ac:dyDescent="0.3">
      <c r="A15" s="182"/>
      <c r="B15" s="183"/>
      <c r="C15" s="150"/>
      <c r="D15" s="181"/>
      <c r="E15" s="184"/>
    </row>
    <row r="16" spans="1:14" ht="17.399999999999999" x14ac:dyDescent="0.3">
      <c r="A16" s="182"/>
      <c r="B16" s="183"/>
      <c r="C16" s="150"/>
      <c r="D16" s="182"/>
      <c r="E16" s="184"/>
    </row>
    <row r="17" spans="1:6" ht="17.399999999999999" x14ac:dyDescent="0.3">
      <c r="A17" s="187" t="s">
        <v>40</v>
      </c>
      <c r="B17" s="183">
        <f>SUM(B2:B16)</f>
        <v>105000</v>
      </c>
      <c r="C17" s="150"/>
      <c r="D17" s="187" t="s">
        <v>40</v>
      </c>
      <c r="E17" s="184">
        <f>SUM(E4:E16)</f>
        <v>105000</v>
      </c>
    </row>
    <row r="18" spans="1:6" ht="17.399999999999999" x14ac:dyDescent="0.3">
      <c r="A18" s="181"/>
      <c r="B18" s="183"/>
      <c r="C18" s="150"/>
      <c r="D18" s="169"/>
      <c r="E18" s="156"/>
      <c r="F18" s="7"/>
    </row>
    <row r="19" spans="1:6" ht="17.399999999999999" x14ac:dyDescent="0.3">
      <c r="A19" s="187"/>
      <c r="B19" s="183"/>
      <c r="C19" s="186"/>
      <c r="D19" s="164"/>
      <c r="E19" s="43"/>
      <c r="F19" s="7"/>
    </row>
    <row r="20" spans="1:6" ht="17.399999999999999" x14ac:dyDescent="0.3">
      <c r="A20" s="35"/>
      <c r="B20" s="36"/>
      <c r="C20" s="166"/>
      <c r="D20" s="165"/>
      <c r="E20" s="157"/>
      <c r="F20" s="7"/>
    </row>
    <row r="21" spans="1:6" ht="17.399999999999999" x14ac:dyDescent="0.3">
      <c r="A21" s="28"/>
      <c r="B21" s="43"/>
      <c r="C21" s="167"/>
      <c r="D21" s="164"/>
      <c r="E21" s="32"/>
      <c r="F21" s="7"/>
    </row>
    <row r="22" spans="1:6" ht="17.399999999999999" x14ac:dyDescent="0.3">
      <c r="A22" s="27"/>
      <c r="B22" s="40"/>
      <c r="C22" s="167"/>
      <c r="D22" s="164"/>
      <c r="E22" s="32"/>
      <c r="F22" s="7"/>
    </row>
    <row r="23" spans="1:6" ht="17.399999999999999" x14ac:dyDescent="0.3">
      <c r="A23" s="28"/>
      <c r="B23" s="32"/>
      <c r="C23" s="167"/>
      <c r="D23" s="163"/>
      <c r="E23" s="80"/>
      <c r="F23" s="7"/>
    </row>
    <row r="24" spans="1:6" ht="17.399999999999999" x14ac:dyDescent="0.3">
      <c r="A24" s="28"/>
      <c r="B24" s="39"/>
      <c r="C24" s="167"/>
      <c r="F24" s="7"/>
    </row>
    <row r="25" spans="1:6" ht="17.399999999999999" x14ac:dyDescent="0.3">
      <c r="A25" s="29"/>
      <c r="B25" s="39"/>
      <c r="C25" s="168"/>
      <c r="F25" s="7"/>
    </row>
  </sheetData>
  <mergeCells count="2">
    <mergeCell ref="A1:E1"/>
    <mergeCell ref="D2:E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15"/>
  <sheetViews>
    <sheetView workbookViewId="0">
      <selection activeCell="G25" sqref="G25"/>
    </sheetView>
  </sheetViews>
  <sheetFormatPr defaultRowHeight="13.2" x14ac:dyDescent="0.25"/>
  <cols>
    <col min="2" max="3" width="13" customWidth="1"/>
    <col min="6" max="6" width="11.33203125" customWidth="1"/>
    <col min="7" max="7" width="11.109375" customWidth="1"/>
    <col min="8" max="8" width="10.6640625" customWidth="1"/>
    <col min="9" max="9" width="14" customWidth="1"/>
  </cols>
  <sheetData>
    <row r="1" spans="2:11" x14ac:dyDescent="0.25">
      <c r="C1" s="6"/>
      <c r="D1" s="6"/>
      <c r="E1" s="6"/>
      <c r="F1" s="6"/>
      <c r="G1" s="6"/>
      <c r="H1" s="6"/>
      <c r="I1" s="6"/>
      <c r="J1" s="6"/>
    </row>
    <row r="2" spans="2:11" ht="13.8" x14ac:dyDescent="0.25">
      <c r="B2" s="197" t="s">
        <v>134</v>
      </c>
      <c r="C2" s="54" t="s">
        <v>42</v>
      </c>
      <c r="D2" s="55" t="s">
        <v>31</v>
      </c>
      <c r="E2" s="55" t="s">
        <v>32</v>
      </c>
      <c r="F2" s="55" t="s">
        <v>33</v>
      </c>
      <c r="G2" s="55" t="s">
        <v>34</v>
      </c>
      <c r="H2" s="55" t="s">
        <v>35</v>
      </c>
      <c r="I2" s="55" t="s">
        <v>41</v>
      </c>
      <c r="J2" s="196" t="s">
        <v>26</v>
      </c>
      <c r="K2" s="7"/>
    </row>
    <row r="3" spans="2:11" ht="15" x14ac:dyDescent="0.25">
      <c r="B3" s="194">
        <v>44653</v>
      </c>
      <c r="C3" s="62">
        <v>322.60000000000002</v>
      </c>
      <c r="D3" s="62">
        <v>257.39999999999998</v>
      </c>
      <c r="E3" s="62">
        <v>242.25</v>
      </c>
      <c r="F3" s="62">
        <v>494</v>
      </c>
      <c r="G3" s="62">
        <v>221.5</v>
      </c>
      <c r="H3" s="62">
        <v>630</v>
      </c>
      <c r="I3" s="62">
        <v>142.5</v>
      </c>
      <c r="J3" s="78">
        <f t="shared" ref="J3:J15" si="0">SUM(C3:I3)</f>
        <v>2310.25</v>
      </c>
      <c r="K3" s="7"/>
    </row>
    <row r="4" spans="2:11" ht="15" x14ac:dyDescent="0.25">
      <c r="B4" s="193">
        <v>44660</v>
      </c>
      <c r="C4" s="62">
        <v>227.7</v>
      </c>
      <c r="D4" s="62">
        <v>186.7</v>
      </c>
      <c r="E4" s="62">
        <v>297</v>
      </c>
      <c r="F4" s="62">
        <v>545</v>
      </c>
      <c r="G4" s="62">
        <v>159.69999999999999</v>
      </c>
      <c r="H4" s="62">
        <v>847</v>
      </c>
      <c r="I4" s="62">
        <v>310</v>
      </c>
      <c r="J4" s="78">
        <f t="shared" si="0"/>
        <v>2573.1000000000004</v>
      </c>
      <c r="K4" s="7"/>
    </row>
    <row r="5" spans="2:11" ht="15" x14ac:dyDescent="0.25">
      <c r="B5" s="193">
        <v>44667</v>
      </c>
      <c r="C5" s="62">
        <v>304.70999999999998</v>
      </c>
      <c r="D5" s="62">
        <v>237.8</v>
      </c>
      <c r="E5" s="62">
        <v>357.8</v>
      </c>
      <c r="F5" s="62">
        <v>490.5</v>
      </c>
      <c r="G5" s="62">
        <v>122.75</v>
      </c>
      <c r="H5" s="62">
        <v>196.05</v>
      </c>
      <c r="I5" s="62">
        <v>97.5</v>
      </c>
      <c r="J5" s="78">
        <f t="shared" si="0"/>
        <v>1807.11</v>
      </c>
      <c r="K5" s="7"/>
    </row>
    <row r="6" spans="2:11" ht="15" x14ac:dyDescent="0.25">
      <c r="B6" s="193">
        <v>44674</v>
      </c>
      <c r="C6" s="62">
        <v>317.85000000000002</v>
      </c>
      <c r="D6" s="62">
        <v>202.8</v>
      </c>
      <c r="E6" s="62">
        <v>459.65</v>
      </c>
      <c r="F6" s="62">
        <v>591.25</v>
      </c>
      <c r="G6" s="62">
        <v>150.80000000000001</v>
      </c>
      <c r="H6" s="62">
        <v>722</v>
      </c>
      <c r="I6" s="62">
        <v>125</v>
      </c>
      <c r="J6" s="78">
        <f t="shared" si="0"/>
        <v>2569.3500000000004</v>
      </c>
      <c r="K6" s="7"/>
    </row>
    <row r="7" spans="2:11" ht="15" x14ac:dyDescent="0.25">
      <c r="B7" s="193">
        <v>44681</v>
      </c>
      <c r="C7" s="62">
        <v>281.75</v>
      </c>
      <c r="D7" s="62">
        <v>154</v>
      </c>
      <c r="E7" s="62">
        <v>236.75</v>
      </c>
      <c r="F7" s="62">
        <v>515</v>
      </c>
      <c r="G7" s="62">
        <v>73.900000000000006</v>
      </c>
      <c r="H7" s="62">
        <v>413</v>
      </c>
      <c r="I7" s="62">
        <v>199.5</v>
      </c>
      <c r="J7" s="82">
        <f t="shared" si="0"/>
        <v>1873.9</v>
      </c>
      <c r="K7" s="7"/>
    </row>
    <row r="8" spans="2:11" ht="15" x14ac:dyDescent="0.25">
      <c r="B8" s="193">
        <v>44688</v>
      </c>
      <c r="C8" s="195">
        <v>304.75</v>
      </c>
      <c r="D8" s="66">
        <v>266.7</v>
      </c>
      <c r="E8" s="66">
        <v>268.5</v>
      </c>
      <c r="F8" s="66">
        <v>577.5</v>
      </c>
      <c r="G8" s="66">
        <v>139.19999999999999</v>
      </c>
      <c r="H8" s="66">
        <v>616.5</v>
      </c>
      <c r="I8" s="66">
        <v>187</v>
      </c>
      <c r="J8" s="82">
        <f t="shared" si="0"/>
        <v>2360.15</v>
      </c>
      <c r="K8" s="7"/>
    </row>
    <row r="9" spans="2:11" ht="15" x14ac:dyDescent="0.25">
      <c r="B9" s="193">
        <v>44695</v>
      </c>
      <c r="C9" s="62">
        <v>277.2</v>
      </c>
      <c r="D9" s="62">
        <v>213</v>
      </c>
      <c r="E9" s="62">
        <v>353.5</v>
      </c>
      <c r="F9" s="62">
        <v>616.75</v>
      </c>
      <c r="G9" s="62">
        <v>94.45</v>
      </c>
      <c r="H9" s="62">
        <v>486</v>
      </c>
      <c r="I9" s="62">
        <v>260.7</v>
      </c>
      <c r="J9" s="78">
        <f>SUM(C9:I9)</f>
        <v>2301.6</v>
      </c>
      <c r="K9" s="7"/>
    </row>
    <row r="10" spans="2:11" ht="15" x14ac:dyDescent="0.25">
      <c r="B10" s="193">
        <v>44702</v>
      </c>
      <c r="C10" s="62">
        <v>244.55</v>
      </c>
      <c r="D10" s="62">
        <v>261.3</v>
      </c>
      <c r="E10" s="62">
        <v>384.6</v>
      </c>
      <c r="F10" s="62">
        <v>875.5</v>
      </c>
      <c r="G10" s="62">
        <f>160.3-4.75</f>
        <v>155.55000000000001</v>
      </c>
      <c r="H10" s="62">
        <v>1056</v>
      </c>
      <c r="I10" s="62">
        <v>278</v>
      </c>
      <c r="J10" s="78">
        <f t="shared" si="0"/>
        <v>3255.5</v>
      </c>
      <c r="K10" s="7"/>
    </row>
    <row r="11" spans="2:11" ht="15" x14ac:dyDescent="0.25">
      <c r="B11" s="193">
        <v>44709</v>
      </c>
      <c r="C11" s="62">
        <v>311.85000000000002</v>
      </c>
      <c r="D11" s="62">
        <v>192.3</v>
      </c>
      <c r="E11" s="62">
        <v>362.5</v>
      </c>
      <c r="F11" s="62">
        <v>483.5</v>
      </c>
      <c r="G11" s="62">
        <v>113.2</v>
      </c>
      <c r="H11" s="62">
        <v>380.5</v>
      </c>
      <c r="I11" s="62">
        <v>292</v>
      </c>
      <c r="J11" s="78">
        <f t="shared" si="0"/>
        <v>2135.8500000000004</v>
      </c>
      <c r="K11" s="7"/>
    </row>
    <row r="12" spans="2:11" ht="15" x14ac:dyDescent="0.25">
      <c r="B12" s="193">
        <v>44716</v>
      </c>
      <c r="C12" s="62">
        <v>315.2</v>
      </c>
      <c r="D12" s="62">
        <v>166.1</v>
      </c>
      <c r="E12" s="62">
        <v>417</v>
      </c>
      <c r="F12" s="62">
        <v>671</v>
      </c>
      <c r="G12" s="62">
        <v>149.5</v>
      </c>
      <c r="H12" s="62">
        <v>720</v>
      </c>
      <c r="I12" s="62">
        <v>156</v>
      </c>
      <c r="J12" s="78">
        <f t="shared" si="0"/>
        <v>2594.8000000000002</v>
      </c>
      <c r="K12" s="7"/>
    </row>
    <row r="13" spans="2:11" ht="15" x14ac:dyDescent="0.25">
      <c r="B13" s="193">
        <v>44723</v>
      </c>
      <c r="C13" s="62">
        <v>247.9</v>
      </c>
      <c r="D13" s="62">
        <v>198.6</v>
      </c>
      <c r="E13" s="62">
        <v>214.75</v>
      </c>
      <c r="F13" s="62">
        <v>546</v>
      </c>
      <c r="G13" s="62">
        <v>145.35</v>
      </c>
      <c r="H13" s="62">
        <v>710.5</v>
      </c>
      <c r="I13" s="62">
        <v>243.5</v>
      </c>
      <c r="J13" s="78">
        <f t="shared" si="0"/>
        <v>2306.6</v>
      </c>
      <c r="K13" s="7"/>
    </row>
    <row r="14" spans="2:11" ht="15" x14ac:dyDescent="0.25">
      <c r="B14" s="193">
        <v>44730</v>
      </c>
      <c r="C14" s="62">
        <v>238.1</v>
      </c>
      <c r="D14" s="62">
        <v>232.7</v>
      </c>
      <c r="E14" s="62">
        <v>282.25</v>
      </c>
      <c r="F14" s="62">
        <v>337.5</v>
      </c>
      <c r="G14" s="62">
        <v>75.349999999999994</v>
      </c>
      <c r="H14" s="62">
        <v>910</v>
      </c>
      <c r="I14" s="62">
        <v>156</v>
      </c>
      <c r="J14" s="78">
        <f t="shared" si="0"/>
        <v>2231.8999999999996</v>
      </c>
      <c r="K14" s="7"/>
    </row>
    <row r="15" spans="2:11" ht="15" x14ac:dyDescent="0.25">
      <c r="B15" s="193">
        <v>44737</v>
      </c>
      <c r="C15" s="62">
        <v>266.75</v>
      </c>
      <c r="D15" s="62">
        <v>229.7</v>
      </c>
      <c r="E15" s="62">
        <v>381.5</v>
      </c>
      <c r="F15" s="62">
        <v>391.5</v>
      </c>
      <c r="G15" s="62">
        <v>137.19999999999999</v>
      </c>
      <c r="H15" s="62">
        <v>443</v>
      </c>
      <c r="I15" s="62">
        <v>169.5</v>
      </c>
      <c r="J15" s="78">
        <f t="shared" si="0"/>
        <v>2019.15</v>
      </c>
      <c r="K15" s="7"/>
    </row>
  </sheetData>
  <pageMargins left="0.7" right="0.7" top="0.75" bottom="0.75" header="0.3" footer="0.3"/>
  <pageSetup paperSize="9" orientation="landscape" r:id="rId1"/>
  <ignoredErrors>
    <ignoredError sqref="J3:J104857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43"/>
  <sheetViews>
    <sheetView zoomScale="90" zoomScaleNormal="90" workbookViewId="0">
      <selection activeCell="N12" sqref="N12"/>
    </sheetView>
  </sheetViews>
  <sheetFormatPr defaultRowHeight="13.2" x14ac:dyDescent="0.25"/>
  <cols>
    <col min="1" max="1" width="4.6640625" customWidth="1"/>
    <col min="2" max="2" width="33.33203125" customWidth="1"/>
    <col min="3" max="3" width="13.5546875" customWidth="1"/>
    <col min="4" max="4" width="3.5546875" customWidth="1"/>
    <col min="5" max="5" width="24.44140625" customWidth="1"/>
    <col min="6" max="6" width="20.21875" customWidth="1"/>
    <col min="7" max="7" width="14.33203125" customWidth="1"/>
    <col min="8" max="8" width="19.5546875" customWidth="1"/>
    <col min="9" max="10" width="12.44140625" customWidth="1"/>
    <col min="11" max="11" width="9.44140625" hidden="1" customWidth="1"/>
  </cols>
  <sheetData>
    <row r="1" spans="2:10" ht="17.399999999999999" x14ac:dyDescent="0.3">
      <c r="B1" s="269" t="s">
        <v>135</v>
      </c>
      <c r="C1" s="270"/>
      <c r="D1" s="270"/>
      <c r="E1" s="270"/>
      <c r="F1" s="270"/>
      <c r="H1" s="15"/>
      <c r="I1" s="15"/>
    </row>
    <row r="2" spans="2:10" ht="17.399999999999999" x14ac:dyDescent="0.3">
      <c r="B2" s="199" t="s">
        <v>88</v>
      </c>
      <c r="C2" s="177"/>
      <c r="D2" s="177"/>
      <c r="E2" s="200" t="s">
        <v>89</v>
      </c>
      <c r="F2" s="198"/>
      <c r="H2" s="15"/>
      <c r="I2" s="15"/>
    </row>
    <row r="3" spans="2:10" ht="17.399999999999999" x14ac:dyDescent="0.3">
      <c r="B3" s="149" t="s">
        <v>11</v>
      </c>
      <c r="C3" s="201" t="s">
        <v>55</v>
      </c>
      <c r="D3" s="150"/>
      <c r="E3" s="149" t="s">
        <v>11</v>
      </c>
      <c r="F3" s="202" t="s">
        <v>55</v>
      </c>
      <c r="G3" s="16"/>
      <c r="I3" s="15"/>
      <c r="J3" s="15"/>
    </row>
    <row r="4" spans="2:10" ht="17.399999999999999" x14ac:dyDescent="0.3">
      <c r="B4" s="180" t="s">
        <v>65</v>
      </c>
      <c r="C4" s="152">
        <f>2600*12</f>
        <v>31200</v>
      </c>
      <c r="D4" s="150"/>
      <c r="E4" s="149" t="s">
        <v>90</v>
      </c>
      <c r="F4" s="153">
        <v>13000</v>
      </c>
      <c r="G4" s="15"/>
      <c r="H4" s="15"/>
    </row>
    <row r="5" spans="2:10" ht="17.399999999999999" x14ac:dyDescent="0.3">
      <c r="B5" s="180" t="s">
        <v>66</v>
      </c>
      <c r="C5" s="152">
        <v>5000</v>
      </c>
      <c r="D5" s="150"/>
      <c r="E5" s="149" t="s">
        <v>91</v>
      </c>
      <c r="F5" s="153">
        <v>8000</v>
      </c>
      <c r="G5" s="15"/>
      <c r="H5" s="15"/>
    </row>
    <row r="6" spans="2:10" ht="17.399999999999999" x14ac:dyDescent="0.3">
      <c r="B6" s="180" t="s">
        <v>49</v>
      </c>
      <c r="C6" s="152">
        <v>7000</v>
      </c>
      <c r="D6" s="150"/>
      <c r="E6" s="149" t="s">
        <v>92</v>
      </c>
      <c r="F6" s="153">
        <v>6000</v>
      </c>
      <c r="G6" s="15"/>
      <c r="H6" s="15"/>
    </row>
    <row r="7" spans="2:10" ht="17.399999999999999" x14ac:dyDescent="0.3">
      <c r="B7" s="180" t="s">
        <v>50</v>
      </c>
      <c r="C7" s="152">
        <v>6500</v>
      </c>
      <c r="D7" s="150"/>
      <c r="E7" s="149" t="s">
        <v>93</v>
      </c>
      <c r="F7" s="153">
        <v>28000</v>
      </c>
      <c r="G7" s="15"/>
      <c r="H7" s="15"/>
    </row>
    <row r="8" spans="2:10" ht="17.399999999999999" x14ac:dyDescent="0.3">
      <c r="B8" s="180" t="s">
        <v>51</v>
      </c>
      <c r="C8" s="152">
        <v>1400</v>
      </c>
      <c r="D8" s="150"/>
      <c r="E8" s="149" t="s">
        <v>94</v>
      </c>
      <c r="F8" s="153">
        <v>26000</v>
      </c>
      <c r="G8" s="15"/>
      <c r="H8" s="15"/>
    </row>
    <row r="9" spans="2:10" ht="17.399999999999999" x14ac:dyDescent="0.3">
      <c r="B9" s="180" t="s">
        <v>52</v>
      </c>
      <c r="C9" s="152">
        <v>4000</v>
      </c>
      <c r="D9" s="150"/>
      <c r="E9" s="149" t="s">
        <v>95</v>
      </c>
      <c r="F9" s="153">
        <v>10000</v>
      </c>
      <c r="G9" s="15"/>
      <c r="H9" s="15"/>
    </row>
    <row r="10" spans="2:10" ht="17.399999999999999" x14ac:dyDescent="0.3">
      <c r="B10" s="181" t="s">
        <v>54</v>
      </c>
      <c r="C10" s="152">
        <v>1600</v>
      </c>
      <c r="D10" s="150"/>
      <c r="E10" s="180" t="s">
        <v>136</v>
      </c>
      <c r="F10" s="184">
        <v>13000</v>
      </c>
      <c r="G10" s="15"/>
      <c r="H10" s="15"/>
    </row>
    <row r="11" spans="2:10" ht="17.399999999999999" x14ac:dyDescent="0.3">
      <c r="B11" s="181" t="s">
        <v>44</v>
      </c>
      <c r="C11" s="152">
        <v>400</v>
      </c>
      <c r="D11" s="150"/>
      <c r="E11" s="180"/>
      <c r="F11" s="184"/>
      <c r="G11" s="15"/>
      <c r="H11" s="15"/>
    </row>
    <row r="12" spans="2:10" ht="17.399999999999999" x14ac:dyDescent="0.3">
      <c r="B12" s="182" t="s">
        <v>97</v>
      </c>
      <c r="C12" s="183">
        <v>40000</v>
      </c>
      <c r="D12" s="150"/>
      <c r="E12" s="180"/>
      <c r="F12" s="184"/>
      <c r="G12" s="15"/>
      <c r="H12" s="15"/>
    </row>
    <row r="13" spans="2:10" ht="17.399999999999999" x14ac:dyDescent="0.3">
      <c r="B13" s="182" t="s">
        <v>96</v>
      </c>
      <c r="C13" s="183">
        <v>6200</v>
      </c>
      <c r="D13" s="150"/>
      <c r="E13" s="180"/>
      <c r="F13" s="184"/>
      <c r="G13" s="15"/>
      <c r="H13" s="15"/>
    </row>
    <row r="14" spans="2:10" ht="17.399999999999999" x14ac:dyDescent="0.3">
      <c r="B14" s="182" t="s">
        <v>98</v>
      </c>
      <c r="C14" s="183">
        <v>700</v>
      </c>
      <c r="D14" s="150"/>
      <c r="E14" s="185"/>
      <c r="F14" s="184"/>
      <c r="G14" s="15"/>
      <c r="H14" s="15"/>
    </row>
    <row r="15" spans="2:10" ht="17.399999999999999" x14ac:dyDescent="0.3">
      <c r="B15" s="182"/>
      <c r="C15" s="183"/>
      <c r="D15" s="150"/>
      <c r="E15" s="181"/>
      <c r="F15" s="184"/>
      <c r="G15" s="15"/>
      <c r="H15" s="15"/>
    </row>
    <row r="16" spans="2:10" ht="17.399999999999999" x14ac:dyDescent="0.3">
      <c r="B16" s="182"/>
      <c r="C16" s="183"/>
      <c r="D16" s="150"/>
      <c r="E16" s="182"/>
      <c r="F16" s="184"/>
      <c r="G16" s="15"/>
      <c r="H16" s="15"/>
    </row>
    <row r="17" spans="2:8" ht="17.399999999999999" x14ac:dyDescent="0.3">
      <c r="B17" s="187" t="s">
        <v>40</v>
      </c>
      <c r="C17" s="183">
        <f>SUM(C2:C16)</f>
        <v>104000</v>
      </c>
      <c r="D17" s="150"/>
      <c r="E17" s="187" t="s">
        <v>40</v>
      </c>
      <c r="F17" s="184">
        <f>SUM(F4:F16)</f>
        <v>104000</v>
      </c>
      <c r="G17" s="15"/>
      <c r="H17" s="15"/>
    </row>
    <row r="18" spans="2:8" ht="17.399999999999999" x14ac:dyDescent="0.3">
      <c r="E18" s="16"/>
      <c r="F18" s="15"/>
      <c r="G18" s="15"/>
      <c r="H18" s="15"/>
    </row>
    <row r="19" spans="2:8" ht="17.399999999999999" x14ac:dyDescent="0.3">
      <c r="E19" s="16"/>
      <c r="F19" s="15"/>
      <c r="G19" s="15"/>
      <c r="H19" s="15"/>
    </row>
    <row r="20" spans="2:8" ht="17.399999999999999" x14ac:dyDescent="0.3">
      <c r="C20" s="188"/>
      <c r="D20" s="188"/>
      <c r="E20" s="189"/>
      <c r="F20" s="190"/>
      <c r="G20" s="15"/>
      <c r="H20" s="15"/>
    </row>
    <row r="21" spans="2:8" ht="17.399999999999999" x14ac:dyDescent="0.3">
      <c r="C21" s="188"/>
      <c r="D21" s="188"/>
      <c r="E21" s="189"/>
      <c r="F21" s="190"/>
      <c r="G21" s="15"/>
      <c r="H21" s="15"/>
    </row>
    <row r="22" spans="2:8" ht="17.399999999999999" x14ac:dyDescent="0.3">
      <c r="C22" s="188"/>
      <c r="D22" s="188"/>
      <c r="E22" s="189"/>
      <c r="F22" s="190"/>
      <c r="G22" s="15"/>
      <c r="H22" s="15"/>
    </row>
    <row r="23" spans="2:8" ht="17.399999999999999" x14ac:dyDescent="0.3">
      <c r="C23" s="188"/>
      <c r="D23" s="188"/>
      <c r="E23" s="189"/>
      <c r="F23" s="190"/>
      <c r="G23" s="15"/>
      <c r="H23" s="15"/>
    </row>
    <row r="24" spans="2:8" ht="24.6" x14ac:dyDescent="0.4">
      <c r="C24" s="191"/>
      <c r="D24" s="191"/>
      <c r="E24" s="192"/>
      <c r="F24" s="190"/>
      <c r="G24" s="15"/>
      <c r="H24" s="15"/>
    </row>
    <row r="25" spans="2:8" ht="24.6" x14ac:dyDescent="0.4">
      <c r="C25" s="191"/>
      <c r="D25" s="190"/>
      <c r="E25" s="192"/>
      <c r="F25" s="188"/>
      <c r="H25" s="26"/>
    </row>
    <row r="26" spans="2:8" ht="22.8" x14ac:dyDescent="0.4">
      <c r="C26" s="188"/>
      <c r="D26" s="188"/>
      <c r="E26" s="188"/>
      <c r="F26" s="188"/>
      <c r="H26" s="26"/>
    </row>
    <row r="27" spans="2:8" ht="17.399999999999999" x14ac:dyDescent="0.3">
      <c r="C27" s="188"/>
      <c r="D27" s="188"/>
      <c r="E27" s="189"/>
      <c r="F27" s="190"/>
      <c r="G27" s="15"/>
      <c r="H27" s="15"/>
    </row>
    <row r="28" spans="2:8" ht="17.399999999999999" x14ac:dyDescent="0.3">
      <c r="C28" s="188"/>
      <c r="D28" s="188"/>
      <c r="E28" s="189"/>
      <c r="F28" s="190"/>
      <c r="G28" s="15"/>
      <c r="H28" s="15"/>
    </row>
    <row r="29" spans="2:8" ht="17.399999999999999" x14ac:dyDescent="0.3">
      <c r="C29" s="188"/>
      <c r="D29" s="188"/>
      <c r="E29" s="189"/>
      <c r="F29" s="190"/>
      <c r="G29" s="15"/>
      <c r="H29" s="15"/>
    </row>
    <row r="30" spans="2:8" ht="17.399999999999999" x14ac:dyDescent="0.3">
      <c r="E30" s="16"/>
      <c r="F30" s="15"/>
      <c r="G30" s="15"/>
      <c r="H30" s="15"/>
    </row>
    <row r="52" spans="6:6" x14ac:dyDescent="0.25">
      <c r="F52" s="13"/>
    </row>
    <row r="53" spans="6:6" x14ac:dyDescent="0.25">
      <c r="F53" s="13"/>
    </row>
    <row r="54" spans="6:6" x14ac:dyDescent="0.25">
      <c r="F54" s="13"/>
    </row>
    <row r="55" spans="6:6" x14ac:dyDescent="0.25">
      <c r="F55" s="13"/>
    </row>
    <row r="56" spans="6:6" x14ac:dyDescent="0.25">
      <c r="F56" s="13"/>
    </row>
    <row r="57" spans="6:6" x14ac:dyDescent="0.25">
      <c r="F57" s="13"/>
    </row>
    <row r="58" spans="6:6" x14ac:dyDescent="0.25">
      <c r="F58" s="13"/>
    </row>
    <row r="59" spans="6:6" x14ac:dyDescent="0.25">
      <c r="F59" s="13"/>
    </row>
    <row r="60" spans="6:6" x14ac:dyDescent="0.25">
      <c r="F60" s="13"/>
    </row>
    <row r="61" spans="6:6" x14ac:dyDescent="0.25">
      <c r="F61" s="13"/>
    </row>
    <row r="62" spans="6:6" x14ac:dyDescent="0.25">
      <c r="F62" s="13"/>
    </row>
    <row r="63" spans="6:6" x14ac:dyDescent="0.25">
      <c r="F63" s="13"/>
    </row>
    <row r="64" spans="6:6" x14ac:dyDescent="0.25">
      <c r="F64" s="13"/>
    </row>
    <row r="65" spans="6:6" x14ac:dyDescent="0.25">
      <c r="F65" s="13"/>
    </row>
    <row r="66" spans="6:6" x14ac:dyDescent="0.25">
      <c r="F66" s="13"/>
    </row>
    <row r="67" spans="6:6" x14ac:dyDescent="0.25">
      <c r="F67" s="13"/>
    </row>
    <row r="68" spans="6:6" x14ac:dyDescent="0.25">
      <c r="F68" s="13"/>
    </row>
    <row r="69" spans="6:6" x14ac:dyDescent="0.25">
      <c r="F69" s="13"/>
    </row>
    <row r="70" spans="6:6" x14ac:dyDescent="0.25">
      <c r="F70" s="13"/>
    </row>
    <row r="71" spans="6:6" x14ac:dyDescent="0.25">
      <c r="F71" s="13"/>
    </row>
    <row r="72" spans="6:6" x14ac:dyDescent="0.25">
      <c r="F72" s="13"/>
    </row>
    <row r="73" spans="6:6" x14ac:dyDescent="0.25">
      <c r="F73" s="13"/>
    </row>
    <row r="74" spans="6:6" x14ac:dyDescent="0.25">
      <c r="F74" s="13"/>
    </row>
    <row r="75" spans="6:6" x14ac:dyDescent="0.25">
      <c r="F75" s="13"/>
    </row>
    <row r="76" spans="6:6" x14ac:dyDescent="0.25">
      <c r="F76" s="13"/>
    </row>
    <row r="77" spans="6:6" x14ac:dyDescent="0.25">
      <c r="F77" s="13"/>
    </row>
    <row r="78" spans="6:6" x14ac:dyDescent="0.25">
      <c r="F78" s="13"/>
    </row>
    <row r="79" spans="6:6" x14ac:dyDescent="0.25">
      <c r="F79" s="13"/>
    </row>
    <row r="80" spans="6:6" x14ac:dyDescent="0.25">
      <c r="F80" s="13"/>
    </row>
    <row r="81" spans="6:6" x14ac:dyDescent="0.25">
      <c r="F81" s="13"/>
    </row>
    <row r="82" spans="6:6" x14ac:dyDescent="0.25">
      <c r="F82" s="13"/>
    </row>
    <row r="83" spans="6:6" x14ac:dyDescent="0.25">
      <c r="F83" s="13"/>
    </row>
    <row r="84" spans="6:6" ht="15" customHeight="1" x14ac:dyDescent="0.25">
      <c r="F84" s="13"/>
    </row>
    <row r="85" spans="6:6" x14ac:dyDescent="0.25">
      <c r="F85" s="13"/>
    </row>
    <row r="86" spans="6:6" x14ac:dyDescent="0.25">
      <c r="F86" s="13"/>
    </row>
    <row r="87" spans="6:6" x14ac:dyDescent="0.25">
      <c r="F87" s="13"/>
    </row>
    <row r="88" spans="6:6" x14ac:dyDescent="0.25">
      <c r="F88" s="13"/>
    </row>
    <row r="89" spans="6:6" x14ac:dyDescent="0.25">
      <c r="F89" s="13"/>
    </row>
    <row r="90" spans="6:6" x14ac:dyDescent="0.25">
      <c r="F90" s="13"/>
    </row>
    <row r="91" spans="6:6" x14ac:dyDescent="0.25">
      <c r="F91" s="13"/>
    </row>
    <row r="92" spans="6:6" x14ac:dyDescent="0.25">
      <c r="F92" s="13"/>
    </row>
    <row r="93" spans="6:6" x14ac:dyDescent="0.25">
      <c r="F93" s="13"/>
    </row>
    <row r="94" spans="6:6" x14ac:dyDescent="0.25">
      <c r="F94" s="13"/>
    </row>
    <row r="95" spans="6:6" x14ac:dyDescent="0.25">
      <c r="F95" s="13"/>
    </row>
    <row r="96" spans="6:6" x14ac:dyDescent="0.25">
      <c r="F96" s="13"/>
    </row>
    <row r="97" spans="6:6" x14ac:dyDescent="0.25">
      <c r="F97" s="13"/>
    </row>
    <row r="98" spans="6:6" x14ac:dyDescent="0.25">
      <c r="F98" s="13"/>
    </row>
    <row r="99" spans="6:6" x14ac:dyDescent="0.25">
      <c r="F99" s="13"/>
    </row>
    <row r="100" spans="6:6" x14ac:dyDescent="0.25">
      <c r="F100" s="13"/>
    </row>
    <row r="101" spans="6:6" x14ac:dyDescent="0.25">
      <c r="F101" s="13"/>
    </row>
    <row r="102" spans="6:6" x14ac:dyDescent="0.25">
      <c r="F102" s="13"/>
    </row>
    <row r="103" spans="6:6" x14ac:dyDescent="0.25">
      <c r="F103" s="13"/>
    </row>
    <row r="104" spans="6:6" x14ac:dyDescent="0.25">
      <c r="F104" s="13"/>
    </row>
    <row r="105" spans="6:6" x14ac:dyDescent="0.25">
      <c r="F105" s="13"/>
    </row>
    <row r="106" spans="6:6" x14ac:dyDescent="0.25">
      <c r="F106" s="13"/>
    </row>
    <row r="107" spans="6:6" x14ac:dyDescent="0.25">
      <c r="F107" s="13"/>
    </row>
    <row r="108" spans="6:6" x14ac:dyDescent="0.25">
      <c r="F108" s="13"/>
    </row>
    <row r="109" spans="6:6" x14ac:dyDescent="0.25">
      <c r="F109" s="13"/>
    </row>
    <row r="110" spans="6:6" x14ac:dyDescent="0.25">
      <c r="F110" s="13"/>
    </row>
    <row r="111" spans="6:6" x14ac:dyDescent="0.25">
      <c r="F111" s="13"/>
    </row>
    <row r="112" spans="6:6" x14ac:dyDescent="0.25">
      <c r="F112" s="13"/>
    </row>
    <row r="113" spans="3:6" x14ac:dyDescent="0.25">
      <c r="F113" s="13"/>
    </row>
    <row r="114" spans="3:6" x14ac:dyDescent="0.25">
      <c r="F114" s="13"/>
    </row>
    <row r="115" spans="3:6" x14ac:dyDescent="0.25">
      <c r="F115" s="13"/>
    </row>
    <row r="116" spans="3:6" x14ac:dyDescent="0.25">
      <c r="F116" s="13"/>
    </row>
    <row r="117" spans="3:6" x14ac:dyDescent="0.25">
      <c r="F117" s="13"/>
    </row>
    <row r="118" spans="3:6" x14ac:dyDescent="0.25">
      <c r="F118" s="13"/>
    </row>
    <row r="119" spans="3:6" x14ac:dyDescent="0.25">
      <c r="F119" s="13"/>
    </row>
    <row r="120" spans="3:6" x14ac:dyDescent="0.25">
      <c r="D120" s="12"/>
      <c r="E120" s="9"/>
      <c r="F120" s="14"/>
    </row>
    <row r="121" spans="3:6" x14ac:dyDescent="0.25">
      <c r="D121" s="12"/>
      <c r="E121" s="9"/>
      <c r="F121" s="14"/>
    </row>
    <row r="122" spans="3:6" ht="14.25" customHeight="1" x14ac:dyDescent="0.25">
      <c r="E122" s="9"/>
      <c r="F122" s="14"/>
    </row>
    <row r="124" spans="3:6" x14ac:dyDescent="0.25">
      <c r="C124" s="9"/>
      <c r="D124" s="9"/>
      <c r="E124" s="9"/>
      <c r="F124" s="11"/>
    </row>
    <row r="125" spans="3:6" x14ac:dyDescent="0.25">
      <c r="C125" s="9"/>
      <c r="D125" s="9"/>
      <c r="E125" s="9"/>
      <c r="F125" s="11"/>
    </row>
    <row r="127" spans="3:6" x14ac:dyDescent="0.25">
      <c r="E127" s="9"/>
      <c r="F127" s="11"/>
    </row>
    <row r="131" spans="6:7" ht="24.6" x14ac:dyDescent="0.25">
      <c r="F131" s="273" t="s">
        <v>53</v>
      </c>
      <c r="G131" s="274"/>
    </row>
    <row r="132" spans="6:7" ht="24.6" x14ac:dyDescent="0.4">
      <c r="F132" s="18" t="s">
        <v>11</v>
      </c>
      <c r="G132" s="19">
        <v>2015</v>
      </c>
    </row>
    <row r="133" spans="6:7" ht="24.6" x14ac:dyDescent="0.4">
      <c r="F133" s="22" t="s">
        <v>48</v>
      </c>
      <c r="G133" s="21">
        <v>34000</v>
      </c>
    </row>
    <row r="134" spans="6:7" ht="24.6" x14ac:dyDescent="0.4">
      <c r="F134" s="22" t="s">
        <v>49</v>
      </c>
      <c r="G134" s="21">
        <v>7500</v>
      </c>
    </row>
    <row r="135" spans="6:7" ht="24.6" x14ac:dyDescent="0.4">
      <c r="F135" s="22" t="s">
        <v>50</v>
      </c>
      <c r="G135" s="21">
        <v>11000</v>
      </c>
    </row>
    <row r="136" spans="6:7" ht="24.6" x14ac:dyDescent="0.4">
      <c r="F136" s="22" t="s">
        <v>51</v>
      </c>
      <c r="G136" s="21">
        <v>1400</v>
      </c>
    </row>
    <row r="137" spans="6:7" ht="24.6" x14ac:dyDescent="0.4">
      <c r="F137" s="22" t="s">
        <v>52</v>
      </c>
      <c r="G137" s="21">
        <v>1800</v>
      </c>
    </row>
    <row r="138" spans="6:7" ht="24.6" x14ac:dyDescent="0.4">
      <c r="F138" s="23" t="s">
        <v>54</v>
      </c>
      <c r="G138" s="21">
        <v>500</v>
      </c>
    </row>
    <row r="139" spans="6:7" ht="24.6" x14ac:dyDescent="0.4">
      <c r="F139" s="23" t="s">
        <v>44</v>
      </c>
      <c r="G139" s="21">
        <v>300</v>
      </c>
    </row>
    <row r="140" spans="6:7" ht="24.6" x14ac:dyDescent="0.4">
      <c r="F140" s="23"/>
      <c r="G140" s="21"/>
    </row>
    <row r="141" spans="6:7" ht="24.6" x14ac:dyDescent="0.4">
      <c r="F141" s="23"/>
      <c r="G141" s="21"/>
    </row>
    <row r="142" spans="6:7" ht="24.6" x14ac:dyDescent="0.4">
      <c r="F142" s="20"/>
      <c r="G142" s="21"/>
    </row>
    <row r="143" spans="6:7" ht="24.6" x14ac:dyDescent="0.4">
      <c r="F143" s="25" t="s">
        <v>40</v>
      </c>
      <c r="G143" s="24">
        <f>SUM(G133:G142)</f>
        <v>56500</v>
      </c>
    </row>
  </sheetData>
  <mergeCells count="2">
    <mergeCell ref="F131:G131"/>
    <mergeCell ref="B1:F1"/>
  </mergeCells>
  <phoneticPr fontId="1" type="noConversion"/>
  <pageMargins left="0.13" right="0.16" top="0.21" bottom="0.22" header="0.13" footer="0.1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L31" sqref="L31:M3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jaarrekening</vt:lpstr>
      <vt:lpstr>specificatie opbrengsten</vt:lpstr>
      <vt:lpstr>spec lasten</vt:lpstr>
      <vt:lpstr>bank rekeningen</vt:lpstr>
      <vt:lpstr>ov dec</vt:lpstr>
      <vt:lpstr>begroting</vt:lpstr>
      <vt:lpstr>kwartaal ov</vt:lpstr>
      <vt:lpstr>raming</vt:lpstr>
      <vt:lpstr>blad 4</vt:lpstr>
      <vt:lpstr>blad 5</vt:lpstr>
      <vt:lpstr>blad 6</vt:lpstr>
      <vt:lpstr>blad 7</vt:lpstr>
      <vt:lpstr>blad 8</vt:lpstr>
      <vt:lpstr>blad 9</vt:lpstr>
      <vt:lpstr>Blad1</vt:lpstr>
      <vt:lpstr>9</vt:lpstr>
      <vt:lpstr>Blad4</vt:lpstr>
    </vt:vector>
  </TitlesOfParts>
  <Company>Korps Landelijke Politiediensten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KL003449</dc:creator>
  <cp:lastModifiedBy>Ellen Pronk</cp:lastModifiedBy>
  <cp:lastPrinted>2023-06-19T09:13:57Z</cp:lastPrinted>
  <dcterms:created xsi:type="dcterms:W3CDTF">2013-03-28T07:21:47Z</dcterms:created>
  <dcterms:modified xsi:type="dcterms:W3CDTF">2024-01-08T16:57:31Z</dcterms:modified>
</cp:coreProperties>
</file>