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 Eerden\Downloads\"/>
    </mc:Choice>
  </mc:AlternateContent>
  <xr:revisionPtr revIDLastSave="0" documentId="13_ncr:1_{398BA862-CDE6-48B3-903C-D2FF3BE0C51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ight fin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2" l="1"/>
  <c r="B27" i="2" s="1"/>
  <c r="B26" i="2"/>
  <c r="B25" i="2"/>
  <c r="B24" i="2"/>
  <c r="B23" i="2"/>
  <c r="B22" i="2"/>
  <c r="B21" i="2"/>
  <c r="B20" i="2"/>
  <c r="B16" i="2"/>
  <c r="D30" i="2" l="1"/>
  <c r="E20" i="2"/>
  <c r="E27" i="2" s="1"/>
  <c r="E26" i="2"/>
  <c r="G27" i="2"/>
  <c r="G30" i="2" s="1"/>
  <c r="F27" i="2"/>
  <c r="F30" i="2" s="1"/>
  <c r="E30" i="2" l="1"/>
  <c r="H27" i="2"/>
  <c r="H30" i="2" s="1"/>
  <c r="I27" i="2" l="1"/>
  <c r="I30" i="2" s="1"/>
  <c r="K26" i="2"/>
  <c r="K24" i="2"/>
  <c r="K22" i="2"/>
  <c r="K21" i="2"/>
  <c r="K27" i="2" l="1"/>
  <c r="K30" i="2" s="1"/>
  <c r="J27" i="2"/>
  <c r="J30" i="2" s="1"/>
  <c r="L21" i="2" l="1"/>
  <c r="L23" i="2"/>
  <c r="L24" i="2"/>
  <c r="L25" i="2"/>
  <c r="L22" i="2"/>
  <c r="L26" i="2"/>
  <c r="L27" i="2" l="1"/>
  <c r="M20" i="2"/>
  <c r="L30" i="2" l="1"/>
  <c r="M27" i="2"/>
  <c r="M16" i="2"/>
  <c r="C26" i="2" l="1"/>
  <c r="C23" i="2"/>
  <c r="C24" i="2"/>
  <c r="C25" i="2"/>
  <c r="C22" i="2"/>
  <c r="C21" i="2"/>
  <c r="C20" i="2"/>
  <c r="M30" i="2"/>
  <c r="N27" i="2"/>
  <c r="N30" i="2" l="1"/>
  <c r="B30" i="2"/>
  <c r="C27" i="2" l="1"/>
  <c r="C30" i="2"/>
</calcChain>
</file>

<file path=xl/sharedStrings.xml><?xml version="1.0" encoding="utf-8"?>
<sst xmlns="http://schemas.openxmlformats.org/spreadsheetml/2006/main" count="33" uniqueCount="33">
  <si>
    <t>Stichting Right to Family Life</t>
  </si>
  <si>
    <t xml:space="preserve">Bank ING </t>
  </si>
  <si>
    <t>1 jan 2013 - 31 dec 2013</t>
  </si>
  <si>
    <t>14 jun 2011 - 31 dec 2012</t>
  </si>
  <si>
    <t>Donaties</t>
  </si>
  <si>
    <t>Kosten</t>
  </si>
  <si>
    <t>Personeel</t>
  </si>
  <si>
    <t>Reiskosten</t>
  </si>
  <si>
    <t>Onderhoudsbijdragen</t>
  </si>
  <si>
    <t>Procedurebijdragen</t>
  </si>
  <si>
    <t>Exploitatie</t>
  </si>
  <si>
    <t>Huisvesting</t>
  </si>
  <si>
    <t>Administratie</t>
  </si>
  <si>
    <t>Totaal</t>
  </si>
  <si>
    <t>Onderwijsbijdragen</t>
  </si>
  <si>
    <t>Saldo exploitatie</t>
  </si>
  <si>
    <t>Alle bedragen in Euro</t>
  </si>
  <si>
    <t>Alle bedragen in Euro op kasbasis.</t>
  </si>
  <si>
    <t>Activa</t>
  </si>
  <si>
    <t>Passiva</t>
  </si>
  <si>
    <t>Stichtingsvermogen</t>
  </si>
  <si>
    <t>Netto verplichtingen per einde verslagperiode bedragen minder dan stichtingsvermogen.</t>
  </si>
  <si>
    <t>Toelichting:</t>
  </si>
  <si>
    <t>1 jan 2014 - 31 dec 2014</t>
  </si>
  <si>
    <t>1 jan 2015 - 31 dec 2015</t>
  </si>
  <si>
    <t>1 jan 2016 - 31 dec 2016</t>
  </si>
  <si>
    <t>1 jan 2017 - 31 dec 2017</t>
  </si>
  <si>
    <t>1 jan 2018 - 31 dec 2018</t>
  </si>
  <si>
    <t>1 jan 2019 - 31 dec 2019</t>
  </si>
  <si>
    <t>1 jan 2020 - 31 dec 2020</t>
  </si>
  <si>
    <t>1 jan 2021 - 31 dec 2021</t>
  </si>
  <si>
    <t>1 jan 2022 - 31 dec 2022</t>
  </si>
  <si>
    <t>14 jun 2011 - 31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</si>
</sst>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&quot;€&quot;\ \-#,##0.00"/>
    <numFmt numFmtId="165" formatCode="[$-409]d\-mmm\-yyyy;@"/>
    <numFmt numFmtId="166" formatCode="#,##0.00;[Red]#,##0.00"/>
  </numFmts>
  <fonts count="5" x14ac:knownFonts="1">
    <font>
      <sz val="10"/>
      <name val="Helv"/>
    </font>
    <font>
      <b/>
      <sz val="10"/>
      <name val="Helv"/>
    </font>
    <font>
      <sz val="9"/>
      <name val="Helv"/>
    </font>
    <font>
      <sz val="11"/>
      <name val="Helv"/>
    </font>
    <font>
      <u/>
      <sz val="10"/>
      <name val="Helv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vertical="center" wrapText="1"/>
    </xf>
    <xf numFmtId="164" fontId="0" fillId="0" borderId="0" xfId="0" applyNumberFormat="1"/>
    <xf numFmtId="164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0" fillId="0" borderId="0" xfId="0" applyNumberFormat="1"/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4" fillId="0" borderId="0" xfId="0" applyNumberFormat="1" applyFont="1"/>
    <xf numFmtId="10" fontId="0" fillId="0" borderId="0" xfId="0" applyNumberFormat="1" applyAlignment="1">
      <alignment vertical="center"/>
    </xf>
    <xf numFmtId="10" fontId="0" fillId="0" borderId="1" xfId="0" applyNumberFormat="1" applyBorder="1" applyAlignment="1">
      <alignment vertical="center"/>
    </xf>
    <xf numFmtId="10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B11" sqref="B11"/>
    </sheetView>
  </sheetViews>
  <sheetFormatPr defaultRowHeight="12.75" x14ac:dyDescent="0.2"/>
  <cols>
    <col min="1" max="1" width="30.85546875" customWidth="1"/>
    <col min="2" max="2" width="23" customWidth="1"/>
    <col min="3" max="3" width="9.42578125" customWidth="1"/>
    <col min="4" max="4" width="21" style="1" customWidth="1"/>
    <col min="5" max="7" width="20.85546875" customWidth="1"/>
    <col min="8" max="8" width="20.42578125" customWidth="1"/>
    <col min="9" max="9" width="21.42578125" customWidth="1"/>
    <col min="10" max="10" width="23.28515625" customWidth="1"/>
    <col min="11" max="11" width="22.85546875" customWidth="1"/>
    <col min="12" max="12" width="22.7109375" customWidth="1"/>
    <col min="13" max="13" width="21.42578125" customWidth="1"/>
    <col min="14" max="14" width="22.85546875" customWidth="1"/>
  </cols>
  <sheetData>
    <row r="1" spans="1:14" x14ac:dyDescent="0.2">
      <c r="F1" s="16" t="s">
        <v>16</v>
      </c>
      <c r="G1" s="16"/>
      <c r="I1" s="16"/>
      <c r="K1" s="16"/>
    </row>
    <row r="2" spans="1:14" ht="12" customHeight="1" x14ac:dyDescent="0.2">
      <c r="A2" s="8"/>
      <c r="B2" s="8"/>
      <c r="C2" s="8"/>
      <c r="D2" s="26"/>
      <c r="E2" s="8"/>
      <c r="F2" s="8"/>
      <c r="G2" s="8"/>
      <c r="H2" s="8"/>
      <c r="I2" s="8"/>
      <c r="J2" s="8"/>
      <c r="K2" s="8"/>
      <c r="L2" s="8"/>
    </row>
    <row r="3" spans="1:14" ht="15" customHeight="1" x14ac:dyDescent="0.2">
      <c r="A3" s="15" t="s">
        <v>0</v>
      </c>
      <c r="B3" s="15"/>
      <c r="C3" s="15"/>
      <c r="D3" s="27"/>
      <c r="E3" s="15"/>
      <c r="F3" s="15"/>
      <c r="G3" s="15"/>
      <c r="H3" s="15"/>
      <c r="I3" s="15"/>
      <c r="J3" s="15"/>
      <c r="K3" s="15"/>
      <c r="L3" s="15"/>
      <c r="M3" s="4"/>
    </row>
    <row r="4" spans="1:14" ht="3.6" customHeight="1" x14ac:dyDescent="0.2">
      <c r="A4" s="5"/>
      <c r="B4" s="5"/>
      <c r="C4" s="5"/>
      <c r="D4" s="10"/>
      <c r="E4" s="5"/>
      <c r="F4" s="5"/>
      <c r="G4" s="5"/>
      <c r="H4" s="5"/>
      <c r="I4" s="5"/>
      <c r="J4" s="5"/>
      <c r="K4" s="5"/>
      <c r="L4" s="5"/>
      <c r="M4" s="4"/>
    </row>
    <row r="5" spans="1:14" ht="12" customHeight="1" x14ac:dyDescent="0.2">
      <c r="A5" s="14" t="s">
        <v>18</v>
      </c>
      <c r="B5" s="14"/>
      <c r="C5" s="14"/>
      <c r="D5" s="9">
        <v>44926</v>
      </c>
      <c r="E5" s="9">
        <v>44561</v>
      </c>
      <c r="F5" s="9">
        <v>44196</v>
      </c>
      <c r="G5" s="9">
        <v>43830</v>
      </c>
      <c r="H5" s="9">
        <v>43465</v>
      </c>
      <c r="I5" s="9">
        <v>43100</v>
      </c>
      <c r="J5" s="9">
        <v>42735</v>
      </c>
      <c r="K5" s="9">
        <v>42369</v>
      </c>
      <c r="L5" s="9">
        <v>42004</v>
      </c>
      <c r="M5" s="9">
        <v>41639</v>
      </c>
      <c r="N5" s="9">
        <v>41274</v>
      </c>
    </row>
    <row r="6" spans="1:14" ht="4.1500000000000004" customHeight="1" x14ac:dyDescent="0.2">
      <c r="A6" s="3"/>
      <c r="B6" s="3"/>
      <c r="C6" s="3"/>
      <c r="D6" s="10"/>
      <c r="E6" s="3"/>
      <c r="F6" s="3"/>
      <c r="G6" s="3"/>
      <c r="H6" s="9"/>
      <c r="I6" s="9"/>
      <c r="J6" s="9"/>
      <c r="K6" s="9"/>
      <c r="L6" s="9"/>
      <c r="M6" s="9"/>
      <c r="N6" s="9"/>
    </row>
    <row r="7" spans="1:14" ht="12" customHeight="1" x14ac:dyDescent="0.2">
      <c r="A7" s="8" t="s">
        <v>1</v>
      </c>
      <c r="B7" s="20"/>
      <c r="C7" s="20"/>
      <c r="D7" s="20">
        <v>3919.8</v>
      </c>
      <c r="E7" s="20">
        <v>3883.83</v>
      </c>
      <c r="F7" s="2">
        <v>240.38</v>
      </c>
      <c r="G7" s="2">
        <v>1943.47</v>
      </c>
      <c r="H7" s="2">
        <v>2684.7</v>
      </c>
      <c r="I7" s="2">
        <v>2802.93</v>
      </c>
      <c r="J7" s="2">
        <v>2558.9899999999998</v>
      </c>
      <c r="K7" s="2">
        <v>20.97</v>
      </c>
      <c r="L7" s="2">
        <v>868.2</v>
      </c>
      <c r="M7" s="2">
        <v>1309.5999999999999</v>
      </c>
      <c r="N7" s="2">
        <v>1429.81</v>
      </c>
    </row>
    <row r="8" spans="1:14" ht="12" customHeight="1" x14ac:dyDescent="0.2">
      <c r="A8" s="5"/>
      <c r="B8" s="21"/>
      <c r="C8" s="21"/>
      <c r="D8" s="21"/>
      <c r="E8" s="21"/>
      <c r="F8" s="21"/>
      <c r="G8" s="21"/>
      <c r="H8" s="1"/>
      <c r="I8" s="1"/>
      <c r="J8" s="1"/>
      <c r="K8" s="1"/>
      <c r="L8" s="1"/>
      <c r="M8" s="1"/>
      <c r="N8" s="1"/>
    </row>
    <row r="9" spans="1:14" ht="12" customHeight="1" x14ac:dyDescent="0.2">
      <c r="A9" s="13" t="s">
        <v>19</v>
      </c>
      <c r="B9" s="21"/>
      <c r="C9" s="21"/>
      <c r="D9" s="21"/>
      <c r="E9" s="21"/>
      <c r="F9" s="21"/>
      <c r="G9" s="21"/>
      <c r="H9" s="1"/>
      <c r="I9" s="1"/>
      <c r="J9" s="1"/>
      <c r="K9" s="1"/>
      <c r="L9" s="1"/>
      <c r="M9" s="1"/>
      <c r="N9" s="1"/>
    </row>
    <row r="10" spans="1:14" ht="12" customHeight="1" x14ac:dyDescent="0.2">
      <c r="A10" s="17" t="s">
        <v>20</v>
      </c>
      <c r="B10" s="20"/>
      <c r="C10" s="20"/>
      <c r="D10" s="20">
        <v>3919.8</v>
      </c>
      <c r="E10" s="20">
        <v>3883.83</v>
      </c>
      <c r="F10" s="20">
        <v>240.38</v>
      </c>
      <c r="G10" s="20">
        <v>1943.47</v>
      </c>
      <c r="H10" s="2">
        <v>2684.7</v>
      </c>
      <c r="I10" s="2">
        <v>2802.93</v>
      </c>
      <c r="J10" s="2">
        <v>2558.9899999999998</v>
      </c>
      <c r="K10" s="2">
        <v>20.97</v>
      </c>
      <c r="L10" s="2">
        <v>868.2</v>
      </c>
      <c r="M10" s="2">
        <v>1309.5999999999999</v>
      </c>
      <c r="N10" s="2">
        <v>1429.81</v>
      </c>
    </row>
    <row r="11" spans="1:14" ht="12" customHeight="1" x14ac:dyDescent="0.2">
      <c r="A11" s="3"/>
      <c r="B11" s="3"/>
      <c r="C11" s="3"/>
      <c r="D11" s="10"/>
      <c r="E11" s="3"/>
      <c r="F11" s="3"/>
      <c r="G11" s="3"/>
      <c r="H11" s="1"/>
      <c r="I11" s="1"/>
      <c r="J11" s="1"/>
      <c r="K11" s="1"/>
      <c r="L11" s="1"/>
      <c r="M11" s="1"/>
      <c r="N11" s="1"/>
    </row>
    <row r="12" spans="1:14" ht="12" customHeight="1" x14ac:dyDescent="0.2">
      <c r="A12" s="3"/>
      <c r="B12" s="3"/>
      <c r="C12" s="3"/>
      <c r="D12" s="10"/>
      <c r="E12" s="3"/>
      <c r="F12" s="3"/>
      <c r="G12" s="3"/>
      <c r="H12" s="1"/>
      <c r="I12" s="1"/>
      <c r="J12" s="1"/>
      <c r="K12" s="1"/>
      <c r="L12" s="1"/>
      <c r="M12" s="1"/>
      <c r="N12" s="1"/>
    </row>
    <row r="13" spans="1:14" ht="12" customHeight="1" x14ac:dyDescent="0.2">
      <c r="A13" s="8"/>
      <c r="B13" s="8"/>
      <c r="C13" s="8"/>
      <c r="D13" s="26"/>
      <c r="E13" s="8"/>
      <c r="F13" s="8"/>
      <c r="G13" s="8"/>
      <c r="H13" s="1"/>
      <c r="I13" s="1"/>
      <c r="J13" s="1"/>
      <c r="K13" s="1"/>
      <c r="L13" s="1"/>
      <c r="M13" s="1"/>
      <c r="N13" s="1"/>
    </row>
    <row r="14" spans="1:14" ht="12" customHeight="1" x14ac:dyDescent="0.2">
      <c r="A14" s="13" t="s">
        <v>10</v>
      </c>
      <c r="B14" s="11" t="s">
        <v>32</v>
      </c>
      <c r="C14" s="11"/>
      <c r="D14" s="11" t="s">
        <v>31</v>
      </c>
      <c r="E14" s="11" t="s">
        <v>30</v>
      </c>
      <c r="F14" s="11" t="s">
        <v>29</v>
      </c>
      <c r="G14" s="11" t="s">
        <v>28</v>
      </c>
      <c r="H14" s="11" t="s">
        <v>27</v>
      </c>
      <c r="I14" s="11" t="s">
        <v>26</v>
      </c>
      <c r="J14" s="11" t="s">
        <v>25</v>
      </c>
      <c r="K14" s="11" t="s">
        <v>24</v>
      </c>
      <c r="L14" s="11" t="s">
        <v>23</v>
      </c>
      <c r="M14" s="11" t="s">
        <v>2</v>
      </c>
      <c r="N14" s="11" t="s">
        <v>3</v>
      </c>
    </row>
    <row r="15" spans="1:14" ht="6" customHeight="1" x14ac:dyDescent="0.2">
      <c r="A15" s="3"/>
      <c r="B15" s="3"/>
      <c r="C15" s="3"/>
      <c r="D15" s="10"/>
      <c r="E15" s="3"/>
      <c r="F15" s="3"/>
      <c r="G15" s="3"/>
      <c r="H15" s="1"/>
      <c r="I15" s="1"/>
      <c r="J15" s="1"/>
      <c r="K15" s="1"/>
      <c r="L15" s="1"/>
      <c r="M15" s="1"/>
      <c r="N15" s="1"/>
    </row>
    <row r="16" spans="1:14" ht="12" customHeight="1" x14ac:dyDescent="0.2">
      <c r="A16" s="8" t="s">
        <v>4</v>
      </c>
      <c r="B16" s="19">
        <f>SUM(D16:N16)</f>
        <v>182400</v>
      </c>
      <c r="C16" s="19"/>
      <c r="D16" s="28">
        <v>8400</v>
      </c>
      <c r="E16" s="19">
        <v>12000</v>
      </c>
      <c r="F16" s="19">
        <v>16050</v>
      </c>
      <c r="G16" s="19">
        <v>14200</v>
      </c>
      <c r="H16" s="12">
        <v>11700</v>
      </c>
      <c r="I16" s="12">
        <v>10950</v>
      </c>
      <c r="J16" s="12">
        <v>16000</v>
      </c>
      <c r="K16" s="12">
        <v>19830</v>
      </c>
      <c r="L16" s="12">
        <v>20370</v>
      </c>
      <c r="M16" s="12">
        <f>23191-1891</f>
        <v>21300</v>
      </c>
      <c r="N16" s="12">
        <v>31600</v>
      </c>
    </row>
    <row r="17" spans="1:14" ht="12" customHeight="1" x14ac:dyDescent="0.2">
      <c r="A17" s="5"/>
      <c r="B17" s="5"/>
      <c r="C17" s="5"/>
      <c r="D17" s="10"/>
      <c r="E17" s="5"/>
      <c r="F17" s="5"/>
      <c r="G17" s="5"/>
      <c r="H17" s="1"/>
      <c r="I17" s="1"/>
      <c r="J17" s="1"/>
      <c r="K17" s="1"/>
      <c r="L17" s="1"/>
      <c r="M17" s="1"/>
      <c r="N17" s="10"/>
    </row>
    <row r="18" spans="1:14" ht="12" customHeight="1" x14ac:dyDescent="0.2">
      <c r="A18" s="3"/>
      <c r="B18" s="3"/>
      <c r="C18" s="3"/>
      <c r="D18" s="10"/>
      <c r="E18" s="3"/>
      <c r="F18" s="3"/>
      <c r="G18" s="3"/>
      <c r="H18" s="10"/>
      <c r="I18" s="10"/>
      <c r="J18" s="10"/>
      <c r="K18" s="10"/>
      <c r="L18" s="10"/>
      <c r="M18" s="10"/>
      <c r="N18" s="10"/>
    </row>
    <row r="19" spans="1:14" ht="12" customHeight="1" x14ac:dyDescent="0.2">
      <c r="A19" s="8" t="s">
        <v>5</v>
      </c>
      <c r="B19" s="8"/>
      <c r="C19" s="8"/>
      <c r="D19" s="26"/>
      <c r="E19" s="8"/>
      <c r="F19" s="8"/>
      <c r="G19" s="8"/>
      <c r="H19" s="10"/>
      <c r="I19" s="10"/>
      <c r="J19" s="10"/>
      <c r="K19" s="10"/>
      <c r="L19" s="10"/>
      <c r="M19" s="10"/>
      <c r="N19" s="10"/>
    </row>
    <row r="20" spans="1:14" ht="12" customHeight="1" x14ac:dyDescent="0.2">
      <c r="A20" s="13" t="s">
        <v>6</v>
      </c>
      <c r="B20" s="18">
        <f>SUM(D20:N20)</f>
        <v>124915.56</v>
      </c>
      <c r="C20" s="23">
        <f>B20/B$16</f>
        <v>0.68484407894736843</v>
      </c>
      <c r="D20" s="29">
        <v>6432.36</v>
      </c>
      <c r="E20" s="1">
        <f>1049+15+875.13+147.8+2288.72+2010.25-69.86+30+87+10</f>
        <v>6443.04</v>
      </c>
      <c r="F20" s="1">
        <v>15265.37</v>
      </c>
      <c r="G20" s="1">
        <v>11963.41</v>
      </c>
      <c r="H20" s="1">
        <v>8677.91</v>
      </c>
      <c r="I20" s="1">
        <v>7662.67</v>
      </c>
      <c r="J20" s="1">
        <v>10049.32</v>
      </c>
      <c r="K20" s="1">
        <v>16194.54</v>
      </c>
      <c r="L20" s="1">
        <v>13741</v>
      </c>
      <c r="M20" s="1">
        <f>14085.84-1641.76</f>
        <v>12444.08</v>
      </c>
      <c r="N20" s="10">
        <v>16041.86</v>
      </c>
    </row>
    <row r="21" spans="1:14" ht="12" customHeight="1" x14ac:dyDescent="0.2">
      <c r="A21" s="14" t="s">
        <v>7</v>
      </c>
      <c r="B21" s="18">
        <f t="shared" ref="B21:B25" si="0">SUM(D21:N21)</f>
        <v>17031.73</v>
      </c>
      <c r="C21" s="23">
        <f t="shared" ref="C21:C25" si="1">B21/B$16</f>
        <v>9.3375712719298246E-2</v>
      </c>
      <c r="D21" s="29">
        <v>0</v>
      </c>
      <c r="E21" s="10">
        <v>68.16</v>
      </c>
      <c r="F21" s="10">
        <v>682.25</v>
      </c>
      <c r="G21" s="10">
        <v>975.68</v>
      </c>
      <c r="H21" s="10">
        <v>1056.2</v>
      </c>
      <c r="I21" s="10">
        <v>651.36</v>
      </c>
      <c r="J21" s="10">
        <v>1330.93</v>
      </c>
      <c r="K21" s="10">
        <f>2013.08-669.94</f>
        <v>1343.1399999999999</v>
      </c>
      <c r="L21" s="10">
        <f>3106.86-151.2</f>
        <v>2955.6600000000003</v>
      </c>
      <c r="M21" s="10">
        <v>2219.0300000000002</v>
      </c>
      <c r="N21" s="10">
        <v>5749.32</v>
      </c>
    </row>
    <row r="22" spans="1:14" ht="13.9" customHeight="1" x14ac:dyDescent="0.2">
      <c r="A22" s="14" t="s">
        <v>8</v>
      </c>
      <c r="B22" s="18">
        <f t="shared" si="0"/>
        <v>11062.189999999999</v>
      </c>
      <c r="C22" s="23">
        <f t="shared" si="1"/>
        <v>6.064797149122806E-2</v>
      </c>
      <c r="D22" s="29">
        <v>0</v>
      </c>
      <c r="E22" s="10">
        <v>0</v>
      </c>
      <c r="F22" s="10">
        <v>20</v>
      </c>
      <c r="G22" s="10">
        <v>0</v>
      </c>
      <c r="H22" s="10">
        <v>0</v>
      </c>
      <c r="I22" s="10">
        <v>572.70000000000005</v>
      </c>
      <c r="J22" s="10">
        <v>177.89</v>
      </c>
      <c r="K22" s="10">
        <f>1722.44-177.89</f>
        <v>1544.5500000000002</v>
      </c>
      <c r="L22" s="10">
        <f>8747.05-7030.35</f>
        <v>1716.6999999999989</v>
      </c>
      <c r="M22" s="10">
        <v>1883.58</v>
      </c>
      <c r="N22" s="10">
        <v>5146.7700000000004</v>
      </c>
    </row>
    <row r="23" spans="1:14" ht="13.15" customHeight="1" x14ac:dyDescent="0.2">
      <c r="A23" s="7" t="s">
        <v>11</v>
      </c>
      <c r="B23" s="18">
        <f t="shared" si="0"/>
        <v>13800</v>
      </c>
      <c r="C23" s="23">
        <f t="shared" si="1"/>
        <v>7.5657894736842105E-2</v>
      </c>
      <c r="D23" s="29">
        <v>1200</v>
      </c>
      <c r="E23" s="1">
        <v>1200</v>
      </c>
      <c r="F23" s="1">
        <v>1200</v>
      </c>
      <c r="G23" s="1">
        <v>1200</v>
      </c>
      <c r="H23" s="1">
        <v>1200</v>
      </c>
      <c r="I23" s="1">
        <v>1200</v>
      </c>
      <c r="J23" s="1">
        <v>1200</v>
      </c>
      <c r="K23" s="1">
        <v>1200</v>
      </c>
      <c r="L23" s="1">
        <f>4200-2482.91</f>
        <v>1717.0900000000001</v>
      </c>
      <c r="M23" s="1">
        <v>2482.91</v>
      </c>
      <c r="N23" s="10">
        <v>0</v>
      </c>
    </row>
    <row r="24" spans="1:14" ht="13.15" customHeight="1" x14ac:dyDescent="0.2">
      <c r="A24" s="14" t="s">
        <v>14</v>
      </c>
      <c r="B24" s="18">
        <f t="shared" si="0"/>
        <v>2406</v>
      </c>
      <c r="C24" s="23">
        <f t="shared" si="1"/>
        <v>1.3190789473684211E-2</v>
      </c>
      <c r="D24" s="29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f>2406-2406</f>
        <v>0</v>
      </c>
      <c r="L24" s="10">
        <f>2406-2406</f>
        <v>0</v>
      </c>
      <c r="M24" s="10">
        <v>1230.5</v>
      </c>
      <c r="N24" s="10">
        <v>1175.5</v>
      </c>
    </row>
    <row r="25" spans="1:14" ht="12" customHeight="1" x14ac:dyDescent="0.2">
      <c r="A25" s="14" t="s">
        <v>9</v>
      </c>
      <c r="B25" s="18">
        <f t="shared" si="0"/>
        <v>2141.7599999999998</v>
      </c>
      <c r="C25" s="23">
        <f t="shared" si="1"/>
        <v>1.1742105263157894E-2</v>
      </c>
      <c r="D25" s="29">
        <v>0</v>
      </c>
      <c r="E25" s="10">
        <v>0</v>
      </c>
      <c r="F25" s="10">
        <v>0</v>
      </c>
      <c r="G25" s="10">
        <v>57</v>
      </c>
      <c r="H25" s="10">
        <v>401</v>
      </c>
      <c r="I25" s="10">
        <v>51</v>
      </c>
      <c r="J25" s="10">
        <v>184</v>
      </c>
      <c r="K25" s="10">
        <v>0</v>
      </c>
      <c r="L25" s="10">
        <f>1448.76-1448.76</f>
        <v>0</v>
      </c>
      <c r="M25" s="10">
        <v>639.66</v>
      </c>
      <c r="N25" s="10">
        <v>809.1</v>
      </c>
    </row>
    <row r="26" spans="1:14" ht="14.45" customHeight="1" x14ac:dyDescent="0.2">
      <c r="A26" s="7" t="s">
        <v>12</v>
      </c>
      <c r="B26" s="22">
        <f>SUM(D26:N26)</f>
        <v>7122.96</v>
      </c>
      <c r="C26" s="24">
        <f>B26/B$16</f>
        <v>3.9051315789473684E-2</v>
      </c>
      <c r="D26" s="22">
        <v>731.67</v>
      </c>
      <c r="E26" s="22">
        <f>59.82+417.45+25.45+8+134.63</f>
        <v>645.34999999999991</v>
      </c>
      <c r="F26" s="22">
        <v>585.47</v>
      </c>
      <c r="G26" s="22">
        <v>745.14</v>
      </c>
      <c r="H26" s="22">
        <v>483.12</v>
      </c>
      <c r="I26" s="22">
        <v>568.33000000000004</v>
      </c>
      <c r="J26" s="22">
        <v>519.84</v>
      </c>
      <c r="K26" s="22">
        <f>742.07-347.07</f>
        <v>395.00000000000006</v>
      </c>
      <c r="L26" s="22">
        <f>2742.57-293.53-M26-N26</f>
        <v>680.94999999999982</v>
      </c>
      <c r="M26" s="22">
        <v>520.45000000000005</v>
      </c>
      <c r="N26" s="22">
        <v>1247.6400000000001</v>
      </c>
    </row>
    <row r="27" spans="1:14" x14ac:dyDescent="0.2">
      <c r="A27" s="6" t="s">
        <v>13</v>
      </c>
      <c r="B27" s="19">
        <f>SUM(D27:N27)</f>
        <v>178480.19999999998</v>
      </c>
      <c r="C27" s="25">
        <f>B27/B$16</f>
        <v>0.97850986842105259</v>
      </c>
      <c r="D27" s="2">
        <f t="shared" ref="D27:E27" si="2">SUM(D20:D26)</f>
        <v>8364.0299999999988</v>
      </c>
      <c r="E27" s="2">
        <f t="shared" si="2"/>
        <v>8356.5499999999993</v>
      </c>
      <c r="F27" s="2">
        <f t="shared" ref="F27:G27" si="3">SUM(F20:F26)</f>
        <v>17753.090000000004</v>
      </c>
      <c r="G27" s="2">
        <f t="shared" si="3"/>
        <v>14941.23</v>
      </c>
      <c r="H27" s="2">
        <f t="shared" ref="H27:N27" si="4">SUM(H20:H26)</f>
        <v>11818.230000000001</v>
      </c>
      <c r="I27" s="2">
        <f t="shared" si="4"/>
        <v>10706.060000000001</v>
      </c>
      <c r="J27" s="2">
        <f t="shared" si="4"/>
        <v>13461.98</v>
      </c>
      <c r="K27" s="2">
        <f t="shared" si="4"/>
        <v>20677.23</v>
      </c>
      <c r="L27" s="2">
        <f t="shared" si="4"/>
        <v>20811.400000000001</v>
      </c>
      <c r="M27" s="2">
        <f t="shared" si="4"/>
        <v>21420.210000000003</v>
      </c>
      <c r="N27" s="2">
        <f t="shared" si="4"/>
        <v>30170.19</v>
      </c>
    </row>
    <row r="28" spans="1:14" x14ac:dyDescent="0.2">
      <c r="A28" s="7"/>
      <c r="B28" s="7"/>
      <c r="C28" s="7"/>
      <c r="D28" s="30"/>
      <c r="E28" s="7"/>
      <c r="F28" s="7"/>
      <c r="G28" s="7"/>
    </row>
    <row r="30" spans="1:14" x14ac:dyDescent="0.2">
      <c r="A30" s="6" t="s">
        <v>15</v>
      </c>
      <c r="B30" s="2">
        <f>B16-B27</f>
        <v>3919.8000000000175</v>
      </c>
      <c r="C30" s="25">
        <f>B30/B$16</f>
        <v>2.1490131578947465E-2</v>
      </c>
      <c r="D30" s="2">
        <f t="shared" ref="D30:I30" si="5">D16-D27</f>
        <v>35.970000000001164</v>
      </c>
      <c r="E30" s="2">
        <f t="shared" si="5"/>
        <v>3643.4500000000007</v>
      </c>
      <c r="F30" s="2">
        <f t="shared" si="5"/>
        <v>-1703.0900000000038</v>
      </c>
      <c r="G30" s="2">
        <f t="shared" ref="G30" si="6">G16-G27</f>
        <v>-741.22999999999956</v>
      </c>
      <c r="H30" s="2">
        <f t="shared" si="5"/>
        <v>-118.23000000000138</v>
      </c>
      <c r="I30" s="2">
        <f t="shared" si="5"/>
        <v>243.93999999999869</v>
      </c>
      <c r="J30" s="2">
        <f t="shared" ref="J30:N30" si="7">J16-J27</f>
        <v>2538.0200000000004</v>
      </c>
      <c r="K30" s="2">
        <f t="shared" si="7"/>
        <v>-847.22999999999956</v>
      </c>
      <c r="L30" s="2">
        <f t="shared" si="7"/>
        <v>-441.40000000000146</v>
      </c>
      <c r="M30" s="2">
        <f t="shared" si="7"/>
        <v>-120.21000000000276</v>
      </c>
      <c r="N30" s="2">
        <f t="shared" si="7"/>
        <v>1429.8100000000013</v>
      </c>
    </row>
    <row r="31" spans="1:14" ht="16.899999999999999" customHeight="1" x14ac:dyDescent="0.2"/>
    <row r="32" spans="1:14" x14ac:dyDescent="0.2">
      <c r="A32" t="s">
        <v>22</v>
      </c>
    </row>
    <row r="33" spans="1:1" x14ac:dyDescent="0.2">
      <c r="A33" t="s">
        <v>17</v>
      </c>
    </row>
    <row r="34" spans="1:1" x14ac:dyDescent="0.2">
      <c r="A34" t="s">
        <v>21</v>
      </c>
    </row>
  </sheetData>
  <sortState xmlns:xlrd2="http://schemas.microsoft.com/office/spreadsheetml/2017/richdata2" ref="A20:N25">
    <sortCondition descending="1" ref="B20:B25"/>
  </sortState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Right fin2022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Eerden, Paul van (AV)</dc:creator>
  <cp:lastModifiedBy>Van Eerden</cp:lastModifiedBy>
  <cp:lastPrinted>2023-06-24T17:43:58Z</cp:lastPrinted>
  <dcterms:created xsi:type="dcterms:W3CDTF">2004-08-08T11:17:20Z</dcterms:created>
  <dcterms:modified xsi:type="dcterms:W3CDTF">2023-06-24T17:47:44Z</dcterms:modified>
</cp:coreProperties>
</file>