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oorblad" sheetId="1" r:id="rId4"/>
    <sheet state="visible" name="BL" sheetId="2" r:id="rId5"/>
    <sheet state="visible" name="WV" sheetId="3" r:id="rId6"/>
    <sheet state="visible" name="algemeen en grondslagen" sheetId="4" r:id="rId7"/>
    <sheet state="hidden" name="bank" sheetId="5" r:id="rId8"/>
  </sheets>
  <definedNames/>
  <calcPr/>
</workbook>
</file>

<file path=xl/sharedStrings.xml><?xml version="1.0" encoding="utf-8"?>
<sst xmlns="http://schemas.openxmlformats.org/spreadsheetml/2006/main" count="119" uniqueCount="82">
  <si>
    <t>Stichting Eagle Ministries</t>
  </si>
  <si>
    <t>Het Financieel Jaarverslag 2018</t>
  </si>
  <si>
    <t>Winst- en verliesrekening over 2018</t>
  </si>
  <si>
    <t>Balans per 31 december 2018</t>
  </si>
  <si>
    <t>(na voorstel resultaatbestemming)</t>
  </si>
  <si>
    <t>Activa</t>
  </si>
  <si>
    <t>31-12-2018</t>
  </si>
  <si>
    <t>31-12-2017</t>
  </si>
  <si>
    <t>Passiva</t>
  </si>
  <si>
    <t>€</t>
  </si>
  <si>
    <t>Stichtingsvermogen per begin jaar</t>
  </si>
  <si>
    <t>Ontvangen giften</t>
  </si>
  <si>
    <t>Resultaat jaar</t>
  </si>
  <si>
    <t>Aan Eagle's Nest Semarang verstrekte donaties</t>
  </si>
  <si>
    <t>Stichtingsvermogen per einde jaar</t>
  </si>
  <si>
    <t>Totaal vermogen</t>
  </si>
  <si>
    <t>Liquide middelen</t>
  </si>
  <si>
    <t>Brutomarge</t>
  </si>
  <si>
    <t>- ING Bank</t>
  </si>
  <si>
    <t>- ABN AMRO Bank</t>
  </si>
  <si>
    <t>Overige bedrijfskosten</t>
  </si>
  <si>
    <t>Totaal liquide middelen</t>
  </si>
  <si>
    <t>Som der kosten</t>
  </si>
  <si>
    <t>Totale activa</t>
  </si>
  <si>
    <t>Bedrijfsresultaat</t>
  </si>
  <si>
    <t>Totale passiva</t>
  </si>
  <si>
    <t>Financiële baten en lasten</t>
  </si>
  <si>
    <t>Hendrik Ido Ambacht, 12 mei 2020</t>
  </si>
  <si>
    <t>Resultaat uit gewone bedrijfsuitoefening</t>
  </si>
  <si>
    <t>voor belastingen</t>
  </si>
  <si>
    <t>Het bestuur</t>
  </si>
  <si>
    <t>Resultaat na belastingen</t>
  </si>
  <si>
    <t>Algemene toelichting en grondslagen jaarrekening</t>
  </si>
  <si>
    <t>Algemeen</t>
  </si>
  <si>
    <t>Stichting Eagle Ministries is statutair gevestigd te Hendrik Ido Ambacht en is ingeschreven bij de Kamer van Koophandel onder nummer 41121974.</t>
  </si>
  <si>
    <t>De stichting heeft een ANBI status.</t>
  </si>
  <si>
    <t>Belangrijkste activiteiten</t>
  </si>
  <si>
    <t>De stichting heeft ten doel het ondersteunen van het kindertehuis Eagle's Nest in Semarang, Indonesie.</t>
  </si>
  <si>
    <t>Grondslagen voor financiële verslaggeving</t>
  </si>
  <si>
    <t>Algemene grondslagen voor waardering activa en passiva</t>
  </si>
  <si>
    <t>De algemene grondslag voor de waardering van de activa en passiva, alsmede voor de bepaling van het resultaat, is de verkrijgings- of vervaardigingsprijs. Voor zover niet anders vermeld, worden activa en passiva opgenomen voor de nominale waarde.</t>
  </si>
  <si>
    <t>De liquide middelen staan, voor zover niet anders vermeld, ter vrije beschikking van de stichting.</t>
  </si>
  <si>
    <t>Algemene grondslagen bepaling resultaat</t>
  </si>
  <si>
    <t>Het resultaat wordt bepaald als het verschil tussen de netto omzet en alle hiermee verbonden, aan het verslagjaar toe te rekenen kosten. De kosten worden bepaald met inachtneming van de hiervoor vermelde waarderingsgrondslagen.</t>
  </si>
  <si>
    <t>Winsten worden verantwoord in het jaar waarin de omzet is gerealiseerd. Verliezen worden in aanmerking genomen in het jaar waarin deze voorzienbaar zijn.</t>
  </si>
  <si>
    <t>De overige baten en lasten worden toegerekend aan de verslagperiode waarop deze betrekking hebben.</t>
  </si>
  <si>
    <t>Rentebaten en soortgelijke opbrengsten</t>
  </si>
  <si>
    <t>De financiële baten is de van derden en groepsmaatschappijen ontvangen (te ontvangen) rente.</t>
  </si>
  <si>
    <t>Rentelasten en soortgelijke kosten</t>
  </si>
  <si>
    <t>De financiële lasten is de aan derden en groepsmaatschappijen betaalde (te betalen) rente.</t>
  </si>
  <si>
    <t>Cashflow overzicht 2018</t>
  </si>
  <si>
    <t>Totaal afboekingen</t>
  </si>
  <si>
    <t>Totaal jaar</t>
  </si>
  <si>
    <t>Totaal bedrijfskosten</t>
  </si>
  <si>
    <t>Financiele kosten</t>
  </si>
  <si>
    <t>totaal per maand afgeboekt</t>
  </si>
  <si>
    <t>Totaal bijboekingen</t>
  </si>
  <si>
    <t>Giften</t>
  </si>
  <si>
    <t>Totaal per maand bijgeboekt</t>
  </si>
  <si>
    <t>resultaat boekjaar</t>
  </si>
  <si>
    <t>DETAILS</t>
  </si>
  <si>
    <t>ABNAMRO afboekingen</t>
  </si>
  <si>
    <t>jan</t>
  </si>
  <si>
    <t>feb</t>
  </si>
  <si>
    <t>mrt</t>
  </si>
  <si>
    <t>april</t>
  </si>
  <si>
    <t>mei</t>
  </si>
  <si>
    <t>juni</t>
  </si>
  <si>
    <t>juli</t>
  </si>
  <si>
    <t>aug</t>
  </si>
  <si>
    <t>sept</t>
  </si>
  <si>
    <t>okt</t>
  </si>
  <si>
    <t>nov</t>
  </si>
  <si>
    <t>dec</t>
  </si>
  <si>
    <t>Totaal per maand afgeboekt</t>
  </si>
  <si>
    <t>ABNAMRO bijboekingen</t>
  </si>
  <si>
    <t>banksaldo</t>
  </si>
  <si>
    <t>af</t>
  </si>
  <si>
    <t>bij</t>
  </si>
  <si>
    <t>ING afboekingen</t>
  </si>
  <si>
    <t>sept en okt</t>
  </si>
  <si>
    <t>ING bijboekingen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</si>
</sst>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
    <numFmt numFmtId="165" formatCode="[$€]#,##0"/>
  </numFmts>
  <fonts count="20">
    <font>
      <sz val="10.0"/>
      <color rgb="FF000000"/>
      <name val="Arial"/>
    </font>
    <font>
      <name val="Verdana"/>
    </font>
    <font>
      <b/>
      <sz val="18.0"/>
      <name val="Verdana"/>
    </font>
    <font>
      <sz val="12.0"/>
      <name val="Verdana"/>
    </font>
    <font>
      <b/>
      <sz val="12.0"/>
      <name val="Verdana"/>
    </font>
    <font>
      <i/>
      <sz val="9.0"/>
      <name val="Verdana"/>
    </font>
    <font>
      <b/>
      <name val="Verdana"/>
    </font>
    <font>
      <b/>
      <color theme="1"/>
      <name val="Verdana"/>
    </font>
    <font/>
    <font>
      <b/>
      <sz val="11.0"/>
      <color rgb="FF000000"/>
      <name val="Verdana"/>
    </font>
    <font>
      <color theme="1"/>
      <name val="Verdana"/>
    </font>
    <font>
      <b/>
      <sz val="10.0"/>
      <color rgb="FF000000"/>
      <name val="Verdana"/>
    </font>
    <font>
      <sz val="10.0"/>
      <name val="Verdana"/>
    </font>
    <font>
      <sz val="10.0"/>
      <color rgb="FF000000"/>
      <name val="Verdana"/>
    </font>
    <font>
      <i/>
      <sz val="10.0"/>
      <color rgb="FF000000"/>
      <name val="Verdana"/>
    </font>
    <font>
      <b/>
      <sz val="10.0"/>
      <color theme="1"/>
      <name val="Arial"/>
    </font>
    <font>
      <b/>
      <color theme="1"/>
      <name val="Arial"/>
    </font>
    <font>
      <color theme="1"/>
      <name val="Arial"/>
    </font>
    <font>
      <sz val="10.0"/>
      <color theme="1"/>
      <name val="Arial"/>
    </font>
    <font>
      <sz val="6.0"/>
      <color theme="1"/>
      <name val="Arial"/>
    </font>
  </fonts>
  <fills count="7">
    <fill>
      <patternFill patternType="none"/>
    </fill>
    <fill>
      <patternFill patternType="lightGray"/>
    </fill>
    <fill>
      <patternFill patternType="solid">
        <fgColor rgb="FFFFFFFF"/>
        <bgColor rgb="FFFFFFFF"/>
      </patternFill>
    </fill>
    <fill>
      <patternFill patternType="solid">
        <fgColor rgb="FFA4C2F4"/>
        <bgColor rgb="FFA4C2F4"/>
      </patternFill>
    </fill>
    <fill>
      <patternFill patternType="solid">
        <fgColor rgb="FFD9EAD3"/>
        <bgColor rgb="FFD9EAD3"/>
      </patternFill>
    </fill>
    <fill>
      <patternFill patternType="solid">
        <fgColor rgb="FFFFF2CC"/>
        <bgColor rgb="FFFFF2CC"/>
      </patternFill>
    </fill>
    <fill>
      <patternFill patternType="solid">
        <fgColor rgb="FFF4CCCC"/>
        <bgColor rgb="FFF4CCCC"/>
      </patternFill>
    </fill>
  </fills>
  <borders count="6">
    <border/>
    <border>
      <bottom style="thin">
        <color rgb="FF000000"/>
      </bottom>
    </border>
    <border>
      <top style="thin">
        <color rgb="FF000000"/>
      </top>
    </border>
    <border>
      <top style="thin">
        <color rgb="FF000000"/>
      </top>
      <bottom style="double">
        <color rgb="FF000000"/>
      </bottom>
    </border>
    <border>
      <top style="double">
        <color rgb="FF000000"/>
      </top>
      <bottom style="double">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borderId="0" fillId="0" fontId="4" numFmtId="0" xfId="0" applyAlignment="1" applyFont="1">
      <alignment readingOrder="0"/>
    </xf>
    <xf borderId="0" fillId="0" fontId="5" numFmtId="0" xfId="0" applyAlignment="1" applyFont="1">
      <alignment readingOrder="0"/>
    </xf>
    <xf borderId="0" fillId="0" fontId="1" numFmtId="0" xfId="0" applyAlignment="1" applyFont="1">
      <alignment readingOrder="0"/>
    </xf>
    <xf borderId="0" fillId="0" fontId="6" numFmtId="0" xfId="0" applyAlignment="1" applyFont="1">
      <alignment readingOrder="0"/>
    </xf>
    <xf borderId="1" fillId="0" fontId="7" numFmtId="0" xfId="0" applyAlignment="1" applyBorder="1" applyFont="1">
      <alignment horizontal="center" readingOrder="0"/>
    </xf>
    <xf borderId="1" fillId="0" fontId="8" numFmtId="0" xfId="0" applyBorder="1" applyFont="1"/>
    <xf borderId="0" fillId="0" fontId="6" numFmtId="0" xfId="0" applyAlignment="1" applyFont="1">
      <alignment horizontal="center" readingOrder="0"/>
    </xf>
    <xf borderId="0" fillId="0" fontId="7" numFmtId="0" xfId="0" applyAlignment="1" applyFont="1">
      <alignment horizontal="center" readingOrder="0"/>
    </xf>
    <xf borderId="0" fillId="0" fontId="9" numFmtId="0" xfId="0" applyAlignment="1" applyFont="1">
      <alignment horizontal="center" readingOrder="0"/>
    </xf>
    <xf borderId="0" fillId="0" fontId="10" numFmtId="0" xfId="0" applyFont="1"/>
    <xf borderId="1" fillId="0" fontId="1" numFmtId="164" xfId="0" applyAlignment="1" applyBorder="1" applyFont="1" applyNumberFormat="1">
      <alignment readingOrder="0"/>
    </xf>
    <xf borderId="2" fillId="0" fontId="6" numFmtId="0" xfId="0" applyAlignment="1" applyBorder="1" applyFont="1">
      <alignment readingOrder="0"/>
    </xf>
    <xf borderId="0" fillId="0" fontId="1" numFmtId="164" xfId="0" applyAlignment="1" applyFont="1" applyNumberFormat="1">
      <alignment readingOrder="0"/>
    </xf>
    <xf borderId="0" fillId="0" fontId="6" numFmtId="0" xfId="0" applyFont="1"/>
    <xf borderId="1" fillId="0" fontId="1" numFmtId="0" xfId="0" applyAlignment="1" applyBorder="1" applyFont="1">
      <alignment readingOrder="0"/>
    </xf>
    <xf borderId="0" fillId="0" fontId="1" numFmtId="0" xfId="0" applyFont="1"/>
    <xf borderId="3" fillId="0" fontId="6" numFmtId="0" xfId="0" applyAlignment="1" applyBorder="1" applyFont="1">
      <alignment readingOrder="0"/>
    </xf>
    <xf borderId="2" fillId="0" fontId="6" numFmtId="164" xfId="0" applyAlignment="1" applyBorder="1" applyFont="1" applyNumberFormat="1">
      <alignment readingOrder="0"/>
    </xf>
    <xf borderId="4" fillId="0" fontId="6" numFmtId="0" xfId="0" applyAlignment="1" applyBorder="1" applyFont="1">
      <alignment readingOrder="0"/>
    </xf>
    <xf borderId="0" fillId="0" fontId="11" numFmtId="0" xfId="0" applyAlignment="1" applyFont="1">
      <alignment readingOrder="0"/>
    </xf>
    <xf borderId="0" fillId="0" fontId="12" numFmtId="0" xfId="0" applyFont="1"/>
    <xf borderId="0" fillId="2" fontId="13" numFmtId="0" xfId="0" applyAlignment="1" applyFill="1" applyFont="1">
      <alignment readingOrder="0"/>
    </xf>
    <xf borderId="0" fillId="2" fontId="11" numFmtId="0" xfId="0" applyAlignment="1" applyFont="1">
      <alignment readingOrder="0"/>
    </xf>
    <xf borderId="0" fillId="2" fontId="13" numFmtId="0" xfId="0" applyAlignment="1" applyFont="1">
      <alignment horizontal="left" readingOrder="0" shrinkToFit="0" wrapText="1"/>
    </xf>
    <xf borderId="0" fillId="0" fontId="13" numFmtId="0" xfId="0" applyAlignment="1" applyFont="1">
      <alignment readingOrder="0"/>
    </xf>
    <xf borderId="0" fillId="0" fontId="13" numFmtId="0" xfId="0" applyFont="1"/>
    <xf borderId="0" fillId="2" fontId="14" numFmtId="0" xfId="0" applyAlignment="1" applyFont="1">
      <alignment readingOrder="0"/>
    </xf>
    <xf borderId="0" fillId="0" fontId="13" numFmtId="0" xfId="0" applyAlignment="1" applyFont="1">
      <alignment readingOrder="0" shrinkToFit="0" wrapText="1"/>
    </xf>
    <xf borderId="0" fillId="0" fontId="14" numFmtId="0" xfId="0" applyFont="1"/>
    <xf borderId="0" fillId="3" fontId="15" numFmtId="0" xfId="0" applyAlignment="1" applyFill="1" applyFont="1">
      <alignment readingOrder="0" shrinkToFit="0" wrapText="1"/>
    </xf>
    <xf borderId="0" fillId="0" fontId="16" numFmtId="0" xfId="0" applyAlignment="1" applyFont="1">
      <alignment readingOrder="0"/>
    </xf>
    <xf borderId="0" fillId="0" fontId="16" numFmtId="0" xfId="0" applyFont="1"/>
    <xf borderId="0" fillId="0" fontId="15" numFmtId="0" xfId="0" applyAlignment="1" applyFont="1">
      <alignment readingOrder="0" shrinkToFit="0" wrapText="1"/>
    </xf>
    <xf borderId="5" fillId="0" fontId="15" numFmtId="0" xfId="0" applyAlignment="1" applyBorder="1" applyFont="1">
      <alignment readingOrder="0" shrinkToFit="0" wrapText="1"/>
    </xf>
    <xf borderId="5" fillId="0" fontId="17" numFmtId="0" xfId="0" applyAlignment="1" applyBorder="1" applyFont="1">
      <alignment horizontal="right"/>
    </xf>
    <xf borderId="5" fillId="0" fontId="17" numFmtId="0" xfId="0" applyAlignment="1" applyBorder="1" applyFont="1">
      <alignment horizontal="right" readingOrder="0"/>
    </xf>
    <xf borderId="5" fillId="0" fontId="18" numFmtId="0" xfId="0" applyAlignment="1" applyBorder="1" applyFont="1">
      <alignment readingOrder="0" shrinkToFit="0" wrapText="1"/>
    </xf>
    <xf borderId="5" fillId="0" fontId="17" numFmtId="165" xfId="0" applyBorder="1" applyFont="1" applyNumberFormat="1"/>
    <xf borderId="5" fillId="0" fontId="17" numFmtId="0" xfId="0" applyAlignment="1" applyBorder="1" applyFont="1">
      <alignment readingOrder="0"/>
    </xf>
    <xf borderId="5" fillId="0" fontId="16" numFmtId="0" xfId="0" applyAlignment="1" applyBorder="1" applyFont="1">
      <alignment readingOrder="0"/>
    </xf>
    <xf borderId="5" fillId="0" fontId="16" numFmtId="165" xfId="0" applyBorder="1" applyFont="1" applyNumberFormat="1"/>
    <xf borderId="0" fillId="0" fontId="17" numFmtId="165" xfId="0" applyFont="1" applyNumberFormat="1"/>
    <xf borderId="0" fillId="0" fontId="19" numFmtId="49" xfId="0" applyAlignment="1" applyFont="1" applyNumberFormat="1">
      <alignment horizontal="right"/>
    </xf>
    <xf borderId="5" fillId="0" fontId="17" numFmtId="165" xfId="0" applyAlignment="1" applyBorder="1" applyFont="1" applyNumberFormat="1">
      <alignment horizontal="right"/>
    </xf>
    <xf borderId="0" fillId="0" fontId="19" numFmtId="3" xfId="0" applyFont="1" applyNumberFormat="1"/>
    <xf borderId="0" fillId="0" fontId="16" numFmtId="165" xfId="0" applyFont="1" applyNumberFormat="1"/>
    <xf borderId="0" fillId="4" fontId="15" numFmtId="0" xfId="0" applyAlignment="1" applyFill="1" applyFont="1">
      <alignment readingOrder="0" shrinkToFit="0" wrapText="1"/>
    </xf>
    <xf borderId="0" fillId="0" fontId="17" numFmtId="0" xfId="0" applyAlignment="1" applyFont="1">
      <alignment horizontal="right" readingOrder="0"/>
    </xf>
    <xf borderId="0" fillId="0" fontId="18" numFmtId="0" xfId="0" applyAlignment="1" applyFont="1">
      <alignment readingOrder="0" shrinkToFit="0" wrapText="1"/>
    </xf>
    <xf borderId="0" fillId="0" fontId="17" numFmtId="0" xfId="0" applyAlignment="1" applyFont="1">
      <alignment readingOrder="0"/>
    </xf>
    <xf borderId="0" fillId="0" fontId="17" numFmtId="0" xfId="0" applyFont="1"/>
    <xf borderId="0" fillId="2" fontId="15" numFmtId="0" xfId="0" applyAlignment="1" applyFont="1">
      <alignment readingOrder="0" shrinkToFit="0" wrapText="1"/>
    </xf>
    <xf borderId="0" fillId="5" fontId="15" numFmtId="0" xfId="0" applyAlignment="1" applyFill="1" applyFont="1">
      <alignment readingOrder="0" shrinkToFit="0" wrapText="1"/>
    </xf>
    <xf borderId="0" fillId="6" fontId="16" numFmtId="0" xfId="0" applyAlignment="1" applyFill="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4.43" defaultRowHeight="15.75"/>
  <cols>
    <col customWidth="1" min="1" max="1" width="7.14"/>
  </cols>
  <sheetData>
    <row r="1">
      <c r="A1" s="1"/>
      <c r="B1" s="1"/>
      <c r="C1" s="1"/>
      <c r="D1" s="1"/>
      <c r="E1" s="1"/>
      <c r="F1" s="1"/>
      <c r="G1" s="1"/>
      <c r="H1" s="1"/>
      <c r="I1" s="1"/>
      <c r="J1" s="1"/>
      <c r="K1" s="1"/>
      <c r="L1" s="1"/>
      <c r="M1" s="1"/>
      <c r="N1" s="1"/>
      <c r="O1" s="1"/>
      <c r="P1" s="1"/>
      <c r="Q1" s="1"/>
      <c r="R1" s="1"/>
      <c r="S1" s="1"/>
      <c r="T1" s="1"/>
      <c r="U1" s="1"/>
      <c r="V1" s="1"/>
      <c r="W1" s="1"/>
      <c r="X1" s="1"/>
      <c r="Y1" s="1"/>
      <c r="Z1" s="1"/>
    </row>
    <row r="2">
      <c r="A2" s="1"/>
      <c r="B2" s="1"/>
      <c r="C2" s="1"/>
      <c r="D2" s="1"/>
      <c r="E2" s="1"/>
      <c r="F2" s="1"/>
      <c r="G2" s="1"/>
      <c r="H2" s="1"/>
      <c r="I2" s="1"/>
      <c r="J2" s="1"/>
      <c r="K2" s="1"/>
      <c r="L2" s="1"/>
      <c r="M2" s="1"/>
      <c r="N2" s="1"/>
      <c r="O2" s="1"/>
      <c r="P2" s="1"/>
      <c r="Q2" s="1"/>
      <c r="R2" s="1"/>
      <c r="S2" s="1"/>
      <c r="T2" s="1"/>
      <c r="U2" s="1"/>
      <c r="V2" s="1"/>
      <c r="W2" s="1"/>
      <c r="X2" s="1"/>
      <c r="Y2" s="1"/>
      <c r="Z2" s="1"/>
    </row>
    <row r="3">
      <c r="A3" s="1"/>
      <c r="B3" s="1"/>
      <c r="C3" s="1"/>
      <c r="D3" s="1"/>
      <c r="E3" s="1"/>
      <c r="F3" s="1"/>
      <c r="G3" s="1"/>
      <c r="H3" s="1"/>
      <c r="I3" s="1"/>
      <c r="J3" s="1"/>
      <c r="K3" s="1"/>
      <c r="L3" s="1"/>
      <c r="M3" s="1"/>
      <c r="N3" s="1"/>
      <c r="O3" s="1"/>
      <c r="P3" s="1"/>
      <c r="Q3" s="1"/>
      <c r="R3" s="1"/>
      <c r="S3" s="1"/>
      <c r="T3" s="1"/>
      <c r="U3" s="1"/>
      <c r="V3" s="1"/>
      <c r="W3" s="1"/>
      <c r="X3" s="1"/>
      <c r="Y3" s="1"/>
      <c r="Z3" s="1"/>
    </row>
    <row r="4">
      <c r="A4" s="1"/>
      <c r="B4" s="1"/>
      <c r="C4" s="1"/>
      <c r="D4" s="1"/>
      <c r="E4" s="1"/>
      <c r="F4" s="1"/>
      <c r="G4" s="1"/>
      <c r="H4" s="1"/>
      <c r="I4" s="1"/>
      <c r="J4" s="1"/>
      <c r="K4" s="1"/>
      <c r="L4" s="1"/>
      <c r="M4" s="1"/>
      <c r="N4" s="1"/>
      <c r="O4" s="1"/>
      <c r="P4" s="1"/>
      <c r="Q4" s="1"/>
      <c r="R4" s="1"/>
      <c r="S4" s="1"/>
      <c r="T4" s="1"/>
      <c r="U4" s="1"/>
      <c r="V4" s="1"/>
      <c r="W4" s="1"/>
      <c r="X4" s="1"/>
      <c r="Y4" s="1"/>
      <c r="Z4" s="1"/>
    </row>
    <row r="5">
      <c r="A5" s="1"/>
      <c r="B5" s="1"/>
      <c r="C5" s="1"/>
      <c r="D5" s="1"/>
      <c r="E5" s="1"/>
      <c r="F5" s="1"/>
      <c r="G5" s="1"/>
      <c r="H5" s="1"/>
      <c r="I5" s="1"/>
      <c r="J5" s="1"/>
      <c r="K5" s="1"/>
      <c r="L5" s="1"/>
      <c r="M5" s="1"/>
      <c r="N5" s="1"/>
      <c r="O5" s="1"/>
      <c r="P5" s="1"/>
      <c r="Q5" s="1"/>
      <c r="R5" s="1"/>
      <c r="S5" s="1"/>
      <c r="T5" s="1"/>
      <c r="U5" s="1"/>
      <c r="V5" s="1"/>
      <c r="W5" s="1"/>
      <c r="X5" s="1"/>
      <c r="Y5" s="1"/>
      <c r="Z5" s="1"/>
    </row>
    <row r="6">
      <c r="A6" s="1"/>
      <c r="B6" s="1"/>
      <c r="C6" s="1"/>
      <c r="D6" s="1"/>
      <c r="E6" s="1"/>
      <c r="F6" s="1"/>
      <c r="G6" s="1"/>
      <c r="H6" s="1"/>
      <c r="I6" s="1"/>
      <c r="J6" s="1"/>
      <c r="K6" s="1"/>
      <c r="L6" s="1"/>
      <c r="M6" s="1"/>
      <c r="N6" s="1"/>
      <c r="O6" s="1"/>
      <c r="P6" s="1"/>
      <c r="Q6" s="1"/>
      <c r="R6" s="1"/>
      <c r="S6" s="1"/>
      <c r="T6" s="1"/>
      <c r="U6" s="1"/>
      <c r="V6" s="1"/>
      <c r="W6" s="1"/>
      <c r="X6" s="1"/>
      <c r="Y6" s="1"/>
      <c r="Z6" s="1"/>
    </row>
    <row r="7">
      <c r="A7" s="1"/>
      <c r="B7" s="2" t="s">
        <v>0</v>
      </c>
      <c r="C7" s="1"/>
      <c r="D7" s="1"/>
      <c r="E7" s="1"/>
      <c r="F7" s="1"/>
      <c r="G7" s="1"/>
      <c r="H7" s="1"/>
      <c r="I7" s="1"/>
      <c r="J7" s="1"/>
      <c r="K7" s="1"/>
      <c r="L7" s="1"/>
      <c r="M7" s="1"/>
      <c r="N7" s="1"/>
      <c r="O7" s="1"/>
      <c r="P7" s="1"/>
      <c r="Q7" s="1"/>
      <c r="R7" s="1"/>
      <c r="S7" s="1"/>
      <c r="T7" s="1"/>
      <c r="U7" s="1"/>
      <c r="V7" s="1"/>
      <c r="W7" s="1"/>
      <c r="X7" s="1"/>
      <c r="Y7" s="1"/>
      <c r="Z7" s="1"/>
    </row>
    <row r="8">
      <c r="A8" s="1"/>
      <c r="B8" s="1"/>
      <c r="C8" s="1"/>
      <c r="D8" s="1"/>
      <c r="E8" s="1"/>
      <c r="F8" s="1"/>
      <c r="G8" s="1"/>
      <c r="H8" s="1"/>
      <c r="I8" s="1"/>
      <c r="J8" s="1"/>
      <c r="K8" s="1"/>
      <c r="L8" s="1"/>
      <c r="M8" s="1"/>
      <c r="N8" s="1"/>
      <c r="O8" s="1"/>
      <c r="P8" s="1"/>
      <c r="Q8" s="1"/>
      <c r="R8" s="1"/>
      <c r="S8" s="1"/>
      <c r="T8" s="1"/>
      <c r="U8" s="1"/>
      <c r="V8" s="1"/>
      <c r="W8" s="1"/>
      <c r="X8" s="1"/>
      <c r="Y8" s="1"/>
      <c r="Z8" s="1"/>
    </row>
    <row r="9">
      <c r="A9" s="1"/>
      <c r="B9" s="3" t="s">
        <v>1</v>
      </c>
      <c r="C9" s="1"/>
      <c r="D9" s="1"/>
      <c r="E9" s="1"/>
      <c r="F9" s="1"/>
      <c r="G9" s="1"/>
      <c r="H9" s="1"/>
      <c r="I9" s="1"/>
      <c r="J9" s="1"/>
      <c r="K9" s="1"/>
      <c r="L9" s="1"/>
      <c r="M9" s="1"/>
      <c r="N9" s="1"/>
      <c r="O9" s="1"/>
      <c r="P9" s="1"/>
      <c r="Q9" s="1"/>
      <c r="R9" s="1"/>
      <c r="S9" s="1"/>
      <c r="T9" s="1"/>
      <c r="U9" s="1"/>
      <c r="V9" s="1"/>
      <c r="W9" s="1"/>
      <c r="X9" s="1"/>
      <c r="Y9" s="1"/>
      <c r="Z9" s="1"/>
    </row>
    <row r="10">
      <c r="A10" s="1"/>
      <c r="B10" s="1"/>
      <c r="C10" s="1"/>
      <c r="D10" s="1"/>
      <c r="E10" s="1"/>
      <c r="F10" s="1"/>
      <c r="G10" s="1"/>
      <c r="H10" s="1"/>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conditionalFormatting sqref="A1:Z1000">
    <cfRule type="colorScale" priority="1">
      <colorScale>
        <cfvo type="min"/>
        <cfvo type="max"/>
        <color rgb="FF57BB8A"/>
        <color rgb="FFFFFFFF"/>
      </colorScale>
    </cfRule>
  </conditionalFormatting>
  <printOptions gridLines="1" horizontalCentered="1"/>
  <pageMargins bottom="0.75" footer="0.0" header="0.0" left="0.7" right="0.7" top="0.75"/>
  <pageSetup fitToHeight="0"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25.57"/>
    <col customWidth="1" min="2" max="3" width="12.43"/>
    <col customWidth="1" min="4" max="4" width="2.86"/>
    <col customWidth="1" min="5" max="6" width="12.43"/>
    <col customWidth="1" min="7" max="7" width="11.57"/>
    <col customWidth="1" min="8" max="8" width="33.86"/>
    <col customWidth="1" min="9" max="10" width="12.43"/>
    <col customWidth="1" min="11" max="11" width="2.86"/>
    <col customWidth="1" min="12" max="15" width="12.43"/>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c r="A4" s="4" t="s">
        <v>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c r="A5" s="5" t="s">
        <v>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c r="A6" s="6"/>
      <c r="B6" s="1"/>
      <c r="C6" s="1"/>
      <c r="D6" s="1"/>
      <c r="E6" s="1"/>
      <c r="F6" s="6"/>
      <c r="G6" s="1"/>
      <c r="H6" s="1"/>
      <c r="I6" s="1"/>
      <c r="J6" s="1"/>
      <c r="K6" s="1"/>
      <c r="L6" s="1"/>
      <c r="M6" s="1"/>
      <c r="N6" s="1"/>
      <c r="O6" s="1"/>
      <c r="P6" s="1"/>
      <c r="Q6" s="1"/>
      <c r="R6" s="1"/>
      <c r="S6" s="1"/>
      <c r="T6" s="1"/>
      <c r="U6" s="1"/>
      <c r="V6" s="1"/>
      <c r="W6" s="1"/>
      <c r="X6" s="1"/>
      <c r="Y6" s="1"/>
      <c r="Z6" s="1"/>
      <c r="AA6" s="1"/>
      <c r="AB6" s="1"/>
      <c r="AC6" s="1"/>
      <c r="AD6" s="1"/>
      <c r="AE6" s="1"/>
      <c r="AF6" s="1"/>
      <c r="AG6" s="1"/>
    </row>
    <row r="7">
      <c r="A7" s="7" t="s">
        <v>5</v>
      </c>
      <c r="B7" s="8" t="s">
        <v>6</v>
      </c>
      <c r="C7" s="9"/>
      <c r="D7" s="10"/>
      <c r="E7" s="8" t="s">
        <v>7</v>
      </c>
      <c r="F7" s="9"/>
      <c r="G7" s="1"/>
      <c r="H7" s="7" t="s">
        <v>8</v>
      </c>
      <c r="I7" s="8" t="s">
        <v>6</v>
      </c>
      <c r="J7" s="9"/>
      <c r="K7" s="10"/>
      <c r="L7" s="8" t="s">
        <v>7</v>
      </c>
      <c r="M7" s="9"/>
      <c r="N7" s="11"/>
      <c r="P7" s="1"/>
      <c r="Q7" s="1"/>
      <c r="R7" s="1"/>
      <c r="S7" s="1"/>
      <c r="T7" s="1"/>
      <c r="U7" s="1"/>
      <c r="V7" s="1"/>
      <c r="W7" s="1"/>
      <c r="X7" s="1"/>
      <c r="Y7" s="1"/>
      <c r="Z7" s="1"/>
      <c r="AA7" s="1"/>
      <c r="AB7" s="1"/>
      <c r="AC7" s="1"/>
      <c r="AD7" s="1"/>
      <c r="AE7" s="1"/>
      <c r="AF7" s="1"/>
      <c r="AG7" s="1"/>
    </row>
    <row r="8">
      <c r="A8" s="1"/>
      <c r="B8" s="12" t="s">
        <v>9</v>
      </c>
      <c r="D8" s="12"/>
      <c r="E8" s="12" t="s">
        <v>9</v>
      </c>
      <c r="G8" s="1"/>
      <c r="H8" s="1"/>
      <c r="I8" s="12" t="s">
        <v>9</v>
      </c>
      <c r="K8" s="12"/>
      <c r="L8" s="12" t="s">
        <v>9</v>
      </c>
      <c r="N8" s="12"/>
      <c r="P8" s="1"/>
      <c r="Q8" s="1"/>
      <c r="R8" s="1"/>
      <c r="S8" s="1"/>
      <c r="T8" s="1"/>
      <c r="U8" s="1"/>
      <c r="V8" s="1"/>
      <c r="W8" s="1"/>
      <c r="X8" s="1"/>
      <c r="Y8" s="1"/>
      <c r="Z8" s="1"/>
      <c r="AA8" s="1"/>
      <c r="AB8" s="1"/>
      <c r="AC8" s="1"/>
      <c r="AD8" s="1"/>
      <c r="AE8" s="1"/>
      <c r="AF8" s="1"/>
      <c r="AG8" s="1"/>
    </row>
    <row r="9">
      <c r="A9" s="6"/>
      <c r="B9" s="1"/>
      <c r="C9" s="1"/>
      <c r="D9" s="1"/>
      <c r="E9" s="1"/>
      <c r="F9" s="1"/>
      <c r="G9" s="1"/>
      <c r="H9" s="6" t="s">
        <v>10</v>
      </c>
      <c r="I9" s="6">
        <v>17.159</v>
      </c>
      <c r="J9" s="13"/>
      <c r="K9" s="6"/>
      <c r="L9" s="6">
        <v>23.686</v>
      </c>
      <c r="M9" s="7"/>
      <c r="N9" s="6"/>
      <c r="O9" s="1"/>
      <c r="P9" s="1"/>
      <c r="Q9" s="6"/>
      <c r="R9" s="1"/>
      <c r="S9" s="1"/>
      <c r="T9" s="1"/>
      <c r="U9" s="1"/>
      <c r="V9" s="1"/>
      <c r="W9" s="1"/>
      <c r="X9" s="1"/>
      <c r="Y9" s="1"/>
      <c r="Z9" s="1"/>
      <c r="AA9" s="1"/>
      <c r="AB9" s="1"/>
      <c r="AC9" s="1"/>
      <c r="AD9" s="1"/>
      <c r="AE9" s="1"/>
      <c r="AF9" s="1"/>
      <c r="AG9" s="1"/>
    </row>
    <row r="10">
      <c r="A10" s="6"/>
      <c r="B10" s="1"/>
      <c r="C10" s="1"/>
      <c r="D10" s="1"/>
      <c r="E10" s="1"/>
      <c r="F10" s="1"/>
      <c r="G10" s="1"/>
      <c r="H10" s="6" t="s">
        <v>12</v>
      </c>
      <c r="I10" s="6">
        <v>11.746</v>
      </c>
      <c r="J10" s="13"/>
      <c r="K10" s="6"/>
      <c r="L10" s="6">
        <v>-6.527</v>
      </c>
      <c r="M10" s="7"/>
      <c r="N10" s="6"/>
      <c r="O10" s="7"/>
      <c r="P10" s="1"/>
      <c r="Q10" s="6"/>
      <c r="R10" s="1"/>
      <c r="S10" s="1"/>
      <c r="T10" s="1"/>
      <c r="U10" s="1"/>
      <c r="V10" s="1"/>
      <c r="W10" s="1"/>
      <c r="X10" s="1"/>
      <c r="Y10" s="1"/>
      <c r="Z10" s="1"/>
      <c r="AA10" s="1"/>
      <c r="AB10" s="1"/>
      <c r="AC10" s="1"/>
      <c r="AD10" s="1"/>
      <c r="AE10" s="1"/>
      <c r="AF10" s="1"/>
      <c r="AG10" s="1"/>
    </row>
    <row r="11">
      <c r="A11" s="6"/>
      <c r="B11" s="1"/>
      <c r="C11" s="1"/>
      <c r="D11" s="1"/>
      <c r="E11" s="1"/>
      <c r="F11" s="1"/>
      <c r="G11" s="1"/>
      <c r="H11" s="6" t="s">
        <v>14</v>
      </c>
      <c r="I11" s="6"/>
      <c r="J11" s="6">
        <v>28.905</v>
      </c>
      <c r="K11" s="1"/>
      <c r="L11" s="1"/>
      <c r="M11" s="6">
        <v>17.159</v>
      </c>
      <c r="N11" s="1"/>
      <c r="O11" s="6"/>
      <c r="P11" s="1"/>
      <c r="Q11" s="6"/>
      <c r="R11" s="1"/>
      <c r="S11" s="1"/>
      <c r="T11" s="1"/>
      <c r="U11" s="1"/>
      <c r="V11" s="1"/>
      <c r="W11" s="1"/>
      <c r="X11" s="1"/>
      <c r="Y11" s="1"/>
      <c r="Z11" s="1"/>
      <c r="AA11" s="1"/>
      <c r="AB11" s="1"/>
      <c r="AC11" s="1"/>
      <c r="AD11" s="1"/>
      <c r="AE11" s="1"/>
      <c r="AF11" s="1"/>
      <c r="AG11" s="1"/>
    </row>
    <row r="12">
      <c r="A12" s="6"/>
      <c r="B12" s="1"/>
      <c r="C12" s="1"/>
      <c r="D12" s="1"/>
      <c r="E12" s="1"/>
      <c r="F12" s="1"/>
      <c r="G12" s="1"/>
      <c r="H12" s="7" t="s">
        <v>15</v>
      </c>
      <c r="I12" s="1"/>
      <c r="J12" s="15">
        <v>28.905</v>
      </c>
      <c r="K12" s="1"/>
      <c r="L12" s="1"/>
      <c r="M12" s="15">
        <v>17.159</v>
      </c>
      <c r="N12" s="1"/>
      <c r="O12" s="7"/>
      <c r="P12" s="1"/>
      <c r="Q12" s="6"/>
      <c r="R12" s="1"/>
      <c r="S12" s="1"/>
      <c r="T12" s="1"/>
      <c r="U12" s="1"/>
      <c r="V12" s="1"/>
      <c r="W12" s="1"/>
      <c r="X12" s="1"/>
      <c r="Y12" s="1"/>
      <c r="Z12" s="1"/>
      <c r="AA12" s="1"/>
      <c r="AB12" s="1"/>
      <c r="AC12" s="1"/>
      <c r="AD12" s="1"/>
      <c r="AE12" s="1"/>
      <c r="AF12" s="1"/>
      <c r="AG12" s="1"/>
    </row>
    <row r="13">
      <c r="A13" s="6" t="s">
        <v>16</v>
      </c>
      <c r="B13" s="1"/>
      <c r="C13" s="1"/>
      <c r="D13" s="1"/>
      <c r="E13" s="1"/>
      <c r="F13" s="1"/>
      <c r="G13" s="1"/>
      <c r="H13" s="13"/>
      <c r="I13" s="13"/>
      <c r="J13" s="13"/>
      <c r="K13" s="13"/>
      <c r="L13" s="13"/>
      <c r="M13" s="13"/>
      <c r="N13" s="13"/>
      <c r="O13" s="13"/>
      <c r="P13" s="1"/>
      <c r="Q13" s="1"/>
      <c r="R13" s="1"/>
      <c r="S13" s="1"/>
      <c r="T13" s="1"/>
      <c r="U13" s="1"/>
      <c r="V13" s="1"/>
      <c r="W13" s="1"/>
      <c r="X13" s="1"/>
      <c r="Y13" s="1"/>
      <c r="Z13" s="1"/>
      <c r="AA13" s="1"/>
      <c r="AB13" s="1"/>
      <c r="AC13" s="1"/>
      <c r="AD13" s="1"/>
      <c r="AE13" s="1"/>
      <c r="AF13" s="1"/>
      <c r="AG13" s="1"/>
    </row>
    <row r="14">
      <c r="A14" s="6" t="s">
        <v>18</v>
      </c>
      <c r="B14" s="6">
        <v>307.0</v>
      </c>
      <c r="C14" s="13"/>
      <c r="D14" s="6"/>
      <c r="E14" s="6">
        <v>2.474</v>
      </c>
      <c r="F14" s="13"/>
      <c r="G14" s="1"/>
      <c r="H14" s="13"/>
      <c r="I14" s="13"/>
      <c r="J14" s="13"/>
      <c r="K14" s="13"/>
      <c r="L14" s="13"/>
      <c r="M14" s="13"/>
      <c r="N14" s="13"/>
      <c r="O14" s="13"/>
      <c r="P14" s="1"/>
      <c r="Q14" s="6"/>
      <c r="R14" s="1"/>
      <c r="S14" s="6"/>
      <c r="T14" s="6"/>
      <c r="U14" s="1"/>
      <c r="V14" s="1"/>
      <c r="W14" s="1"/>
      <c r="X14" s="1"/>
      <c r="Y14" s="1"/>
      <c r="Z14" s="1"/>
      <c r="AA14" s="1"/>
      <c r="AB14" s="1"/>
      <c r="AC14" s="1"/>
      <c r="AD14" s="1"/>
      <c r="AE14" s="1"/>
      <c r="AF14" s="1"/>
      <c r="AG14" s="1"/>
    </row>
    <row r="15">
      <c r="A15" s="6" t="s">
        <v>19</v>
      </c>
      <c r="B15" s="6">
        <v>28.598</v>
      </c>
      <c r="C15" s="13"/>
      <c r="D15" s="16"/>
      <c r="E15" s="16">
        <v>14.685</v>
      </c>
      <c r="F15" s="13"/>
      <c r="G15" s="17"/>
      <c r="H15" s="13"/>
      <c r="I15" s="13"/>
      <c r="J15" s="13"/>
      <c r="K15" s="13"/>
      <c r="L15" s="13"/>
      <c r="M15" s="13"/>
      <c r="N15" s="13"/>
      <c r="O15" s="13"/>
      <c r="P15" s="17"/>
      <c r="Q15" s="6"/>
      <c r="R15" s="17"/>
      <c r="S15" s="17"/>
      <c r="T15" s="17"/>
      <c r="U15" s="17"/>
      <c r="V15" s="17"/>
      <c r="W15" s="17"/>
      <c r="X15" s="17"/>
      <c r="Y15" s="17"/>
      <c r="Z15" s="17"/>
      <c r="AA15" s="17"/>
      <c r="AB15" s="17"/>
      <c r="AC15" s="17"/>
      <c r="AD15" s="17"/>
      <c r="AE15" s="17"/>
      <c r="AF15" s="17"/>
      <c r="AG15" s="17"/>
    </row>
    <row r="16">
      <c r="A16" s="7" t="s">
        <v>21</v>
      </c>
      <c r="B16" s="17"/>
      <c r="C16" s="15">
        <v>28.905</v>
      </c>
      <c r="D16" s="17"/>
      <c r="E16" s="17"/>
      <c r="F16" s="15">
        <v>17.159</v>
      </c>
      <c r="G16" s="17"/>
      <c r="H16" s="13"/>
      <c r="I16" s="13"/>
      <c r="J16" s="13"/>
      <c r="K16" s="13"/>
      <c r="L16" s="13"/>
      <c r="M16" s="13"/>
      <c r="N16" s="13"/>
      <c r="O16" s="13"/>
      <c r="P16" s="17"/>
      <c r="Q16" s="17"/>
      <c r="R16" s="17"/>
      <c r="S16" s="17"/>
      <c r="T16" s="17"/>
      <c r="U16" s="17"/>
      <c r="V16" s="17"/>
      <c r="W16" s="17"/>
      <c r="X16" s="17"/>
      <c r="Y16" s="17"/>
      <c r="Z16" s="17"/>
      <c r="AA16" s="17"/>
      <c r="AB16" s="17"/>
      <c r="AC16" s="17"/>
      <c r="AD16" s="17"/>
      <c r="AE16" s="17"/>
      <c r="AF16" s="17"/>
      <c r="AG16" s="17"/>
    </row>
    <row r="17">
      <c r="A17" s="7"/>
      <c r="B17" s="17"/>
      <c r="C17" s="17"/>
      <c r="D17" s="17"/>
      <c r="E17" s="17"/>
      <c r="F17" s="17"/>
      <c r="G17" s="17"/>
      <c r="H17" s="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c r="A18" s="7"/>
      <c r="B18" s="17"/>
      <c r="C18" s="7"/>
      <c r="D18" s="17"/>
      <c r="E18" s="17"/>
      <c r="F18" s="7"/>
      <c r="G18" s="17"/>
      <c r="H18" s="7"/>
      <c r="I18" s="17"/>
      <c r="J18" s="7"/>
      <c r="K18" s="17"/>
      <c r="L18" s="17"/>
      <c r="M18" s="7"/>
      <c r="N18" s="7"/>
      <c r="O18" s="17"/>
      <c r="P18" s="17"/>
      <c r="Q18" s="17"/>
      <c r="R18" s="17"/>
      <c r="S18" s="17"/>
      <c r="T18" s="17"/>
      <c r="U18" s="17"/>
      <c r="V18" s="17"/>
      <c r="W18" s="17"/>
      <c r="X18" s="17"/>
      <c r="Y18" s="17"/>
      <c r="Z18" s="17"/>
      <c r="AA18" s="17"/>
      <c r="AB18" s="17"/>
      <c r="AC18" s="17"/>
      <c r="AD18" s="17"/>
      <c r="AE18" s="17"/>
      <c r="AF18" s="17"/>
      <c r="AG18" s="17"/>
    </row>
    <row r="19">
      <c r="A19" s="7"/>
      <c r="B19" s="17"/>
      <c r="C19" s="7"/>
      <c r="D19" s="17"/>
      <c r="E19" s="17"/>
      <c r="F19" s="7"/>
      <c r="G19" s="17"/>
      <c r="H19" s="7"/>
      <c r="I19" s="17"/>
      <c r="J19" s="7"/>
      <c r="K19" s="17"/>
      <c r="L19" s="17"/>
      <c r="M19" s="7"/>
      <c r="N19" s="7"/>
      <c r="O19" s="17"/>
      <c r="P19" s="17"/>
      <c r="Q19" s="17"/>
      <c r="R19" s="17"/>
      <c r="S19" s="17"/>
      <c r="T19" s="17"/>
      <c r="U19" s="17"/>
      <c r="V19" s="17"/>
      <c r="W19" s="17"/>
      <c r="X19" s="17"/>
      <c r="Y19" s="17"/>
      <c r="Z19" s="17"/>
      <c r="AA19" s="17"/>
      <c r="AB19" s="17"/>
      <c r="AC19" s="17"/>
      <c r="AD19" s="17"/>
      <c r="AE19" s="17"/>
      <c r="AF19" s="17"/>
      <c r="AG19" s="17"/>
    </row>
    <row r="20">
      <c r="A20" s="7" t="s">
        <v>23</v>
      </c>
      <c r="B20" s="17"/>
      <c r="C20" s="20">
        <v>28.905</v>
      </c>
      <c r="D20" s="17"/>
      <c r="E20" s="17"/>
      <c r="F20" s="20">
        <v>17.159</v>
      </c>
      <c r="G20" s="17"/>
      <c r="H20" s="7" t="s">
        <v>25</v>
      </c>
      <c r="I20" s="17"/>
      <c r="J20" s="20">
        <v>28.905</v>
      </c>
      <c r="K20" s="17"/>
      <c r="L20" s="17"/>
      <c r="M20" s="20">
        <v>17.159</v>
      </c>
      <c r="N20" s="13"/>
      <c r="O20" s="7"/>
      <c r="P20" s="17"/>
      <c r="Q20" s="17"/>
      <c r="R20" s="17"/>
      <c r="S20" s="17"/>
      <c r="T20" s="17"/>
      <c r="U20" s="17"/>
      <c r="V20" s="17"/>
      <c r="W20" s="17"/>
      <c r="X20" s="17"/>
      <c r="Y20" s="17"/>
      <c r="Z20" s="17"/>
      <c r="AA20" s="17"/>
      <c r="AB20" s="17"/>
      <c r="AC20" s="17"/>
      <c r="AD20" s="17"/>
      <c r="AE20" s="17"/>
      <c r="AF20" s="17"/>
      <c r="AG20" s="17"/>
    </row>
    <row r="21">
      <c r="A21" s="7"/>
      <c r="B21" s="17"/>
      <c r="C21" s="17"/>
      <c r="D21" s="17"/>
      <c r="E21" s="17"/>
      <c r="F21" s="7"/>
      <c r="G21" s="17"/>
      <c r="H21" s="7"/>
      <c r="I21" s="17"/>
      <c r="J21" s="17"/>
      <c r="K21" s="17"/>
      <c r="L21" s="17"/>
      <c r="M21" s="7"/>
      <c r="N21" s="7"/>
      <c r="O21" s="17"/>
      <c r="P21" s="17"/>
      <c r="Q21" s="17"/>
      <c r="R21" s="17"/>
      <c r="S21" s="17"/>
      <c r="T21" s="17"/>
      <c r="U21" s="17"/>
      <c r="V21" s="17"/>
      <c r="W21" s="17"/>
      <c r="X21" s="17"/>
      <c r="Y21" s="17"/>
      <c r="Z21" s="17"/>
      <c r="AA21" s="17"/>
      <c r="AB21" s="17"/>
      <c r="AC21" s="17"/>
      <c r="AD21" s="17"/>
      <c r="AE21" s="17"/>
      <c r="AF21" s="17"/>
      <c r="AG21" s="17"/>
    </row>
    <row r="2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c r="A23" s="1"/>
      <c r="B23" s="1"/>
      <c r="C23" s="1"/>
      <c r="D23" s="1"/>
      <c r="E23" s="1"/>
      <c r="F23" s="1"/>
      <c r="G23" s="1"/>
      <c r="H23" s="1"/>
      <c r="I23" s="1"/>
      <c r="J23" s="1"/>
      <c r="K23" s="1"/>
      <c r="L23" s="1"/>
      <c r="M23" s="6"/>
      <c r="N23" s="1"/>
      <c r="O23" s="1"/>
      <c r="P23" s="1"/>
      <c r="Q23" s="1"/>
      <c r="R23" s="1"/>
      <c r="S23" s="1"/>
      <c r="T23" s="1"/>
      <c r="U23" s="1"/>
      <c r="V23" s="1"/>
      <c r="W23" s="1"/>
      <c r="X23" s="1"/>
      <c r="Y23" s="1"/>
      <c r="Z23" s="1"/>
      <c r="AA23" s="1"/>
      <c r="AB23" s="1"/>
      <c r="AC23" s="1"/>
      <c r="AD23" s="1"/>
      <c r="AE23" s="1"/>
      <c r="AF23" s="1"/>
      <c r="AG23" s="1"/>
    </row>
    <row r="24">
      <c r="A24" s="13"/>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c r="A26" s="6" t="s">
        <v>27</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c r="A28" s="6" t="s">
        <v>30</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row>
    <row r="29">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row>
    <row r="3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row>
    <row r="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row>
    <row r="36">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row>
    <row r="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row>
    <row r="40">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row>
    <row r="100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row>
    <row r="10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row>
    <row r="10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row>
    <row r="10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row>
    <row r="100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row>
    <row r="1006">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row>
    <row r="1007">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row>
    <row r="1008">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row>
    <row r="1009">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row>
  </sheetData>
  <mergeCells count="10">
    <mergeCell ref="I8:J8"/>
    <mergeCell ref="L8:M8"/>
    <mergeCell ref="B7:C7"/>
    <mergeCell ref="E7:F7"/>
    <mergeCell ref="I7:J7"/>
    <mergeCell ref="L7:M7"/>
    <mergeCell ref="N7:O7"/>
    <mergeCell ref="B8:C8"/>
    <mergeCell ref="E8:F8"/>
    <mergeCell ref="N8:O8"/>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cols>
    <col customWidth="1" min="1" max="1" width="46.57"/>
    <col customWidth="1" min="2" max="9" width="14.14"/>
  </cols>
  <sheetData>
    <row r="1">
      <c r="A1" s="4" t="s">
        <v>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8">
        <v>2018.0</v>
      </c>
      <c r="C2" s="9"/>
      <c r="D2" s="10"/>
      <c r="E2" s="8">
        <v>2017.0</v>
      </c>
      <c r="F2" s="9"/>
      <c r="G2" s="10"/>
      <c r="H2" s="11"/>
      <c r="J2" s="1"/>
      <c r="K2" s="1"/>
      <c r="L2" s="1"/>
      <c r="M2" s="1"/>
      <c r="N2" s="1"/>
      <c r="O2" s="1"/>
      <c r="P2" s="1"/>
      <c r="Q2" s="1"/>
      <c r="R2" s="1"/>
      <c r="S2" s="1"/>
      <c r="T2" s="1"/>
      <c r="U2" s="1"/>
      <c r="V2" s="1"/>
      <c r="W2" s="1"/>
      <c r="X2" s="1"/>
      <c r="Y2" s="1"/>
      <c r="Z2" s="1"/>
      <c r="AA2" s="1"/>
      <c r="AB2" s="1"/>
      <c r="AC2" s="1"/>
      <c r="AD2" s="1"/>
      <c r="AE2" s="1"/>
      <c r="AF2" s="1"/>
    </row>
    <row r="3">
      <c r="A3" s="13"/>
      <c r="B3" s="12" t="s">
        <v>9</v>
      </c>
      <c r="D3" s="12"/>
      <c r="E3" s="12" t="s">
        <v>9</v>
      </c>
      <c r="G3" s="12"/>
      <c r="H3" s="12"/>
      <c r="J3" s="1"/>
      <c r="K3" s="1"/>
      <c r="L3" s="1"/>
      <c r="M3" s="1"/>
      <c r="N3" s="1"/>
      <c r="O3" s="1"/>
      <c r="P3" s="1"/>
      <c r="Q3" s="1"/>
      <c r="R3" s="1"/>
      <c r="S3" s="1"/>
      <c r="T3" s="1"/>
      <c r="U3" s="1"/>
      <c r="V3" s="1"/>
      <c r="W3" s="1"/>
      <c r="X3" s="1"/>
      <c r="Y3" s="1"/>
      <c r="Z3" s="1"/>
      <c r="AA3" s="1"/>
      <c r="AB3" s="1"/>
      <c r="AC3" s="1"/>
      <c r="AD3" s="1"/>
      <c r="AE3" s="1"/>
      <c r="AF3" s="1"/>
    </row>
    <row r="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c r="A5" s="6" t="s">
        <v>11</v>
      </c>
      <c r="B5" s="6">
        <v>123.269</v>
      </c>
      <c r="C5" s="1"/>
      <c r="D5" s="6"/>
      <c r="E5" s="6">
        <v>93.827</v>
      </c>
      <c r="F5" s="1"/>
      <c r="G5" s="6"/>
      <c r="H5" s="6"/>
      <c r="I5" s="1"/>
      <c r="J5" s="1"/>
      <c r="K5" s="13"/>
      <c r="L5" s="1"/>
      <c r="M5" s="1"/>
      <c r="N5" s="1"/>
      <c r="O5" s="1"/>
      <c r="P5" s="1"/>
      <c r="Q5" s="1"/>
      <c r="R5" s="1"/>
      <c r="S5" s="1"/>
      <c r="T5" s="1"/>
      <c r="U5" s="1"/>
      <c r="V5" s="1"/>
      <c r="W5" s="1"/>
      <c r="X5" s="1"/>
      <c r="Y5" s="1"/>
      <c r="Z5" s="1"/>
      <c r="AA5" s="1"/>
      <c r="AB5" s="1"/>
      <c r="AC5" s="1"/>
      <c r="AD5" s="1"/>
      <c r="AE5" s="1"/>
      <c r="AF5" s="1"/>
    </row>
    <row r="6">
      <c r="A6" s="6" t="s">
        <v>13</v>
      </c>
      <c r="B6" s="14">
        <v>-109.225</v>
      </c>
      <c r="C6" s="1"/>
      <c r="D6" s="16"/>
      <c r="E6" s="14">
        <v>-98.703</v>
      </c>
      <c r="F6" s="1"/>
      <c r="G6" s="16"/>
      <c r="H6" s="6"/>
      <c r="I6" s="1"/>
      <c r="J6" s="1"/>
      <c r="K6" s="6"/>
      <c r="L6" s="1"/>
      <c r="M6" s="1"/>
      <c r="N6" s="1"/>
      <c r="O6" s="1"/>
      <c r="P6" s="1"/>
      <c r="Q6" s="1"/>
      <c r="R6" s="1"/>
      <c r="S6" s="1"/>
      <c r="T6" s="1"/>
      <c r="U6" s="1"/>
      <c r="V6" s="1"/>
      <c r="W6" s="1"/>
      <c r="X6" s="1"/>
      <c r="Y6" s="1"/>
      <c r="Z6" s="1"/>
      <c r="AA6" s="1"/>
      <c r="AB6" s="1"/>
      <c r="AC6" s="1"/>
      <c r="AD6" s="1"/>
      <c r="AE6" s="1"/>
      <c r="AF6" s="1"/>
    </row>
    <row r="7">
      <c r="A7" s="7" t="s">
        <v>17</v>
      </c>
      <c r="B7" s="13"/>
      <c r="C7" s="15">
        <v>14.044</v>
      </c>
      <c r="D7" s="13"/>
      <c r="E7" s="13"/>
      <c r="F7" s="15">
        <v>-4.876</v>
      </c>
      <c r="G7" s="13"/>
      <c r="H7" s="13"/>
      <c r="I7" s="7"/>
      <c r="J7" s="1"/>
      <c r="K7" s="6"/>
      <c r="L7" s="1"/>
      <c r="M7" s="1"/>
      <c r="N7" s="1"/>
      <c r="O7" s="1"/>
      <c r="P7" s="1"/>
      <c r="Q7" s="1"/>
      <c r="R7" s="1"/>
      <c r="S7" s="1"/>
      <c r="T7" s="1"/>
      <c r="U7" s="1"/>
      <c r="V7" s="1"/>
      <c r="W7" s="1"/>
      <c r="X7" s="1"/>
      <c r="Y7" s="1"/>
      <c r="Z7" s="1"/>
      <c r="AA7" s="1"/>
      <c r="AB7" s="1"/>
      <c r="AC7" s="1"/>
      <c r="AD7" s="1"/>
      <c r="AE7" s="1"/>
      <c r="AF7" s="1"/>
    </row>
    <row r="8">
      <c r="A8" s="1"/>
      <c r="B8" s="1"/>
      <c r="C8" s="1"/>
      <c r="D8" s="1"/>
      <c r="E8" s="1"/>
      <c r="F8" s="1"/>
      <c r="G8" s="1"/>
      <c r="H8" s="6"/>
      <c r="I8" s="1"/>
      <c r="J8" s="1"/>
      <c r="K8" s="1"/>
      <c r="L8" s="1"/>
      <c r="M8" s="1"/>
      <c r="N8" s="1"/>
      <c r="O8" s="1"/>
      <c r="P8" s="1"/>
      <c r="Q8" s="1"/>
      <c r="R8" s="1"/>
      <c r="S8" s="1"/>
      <c r="T8" s="1"/>
      <c r="U8" s="1"/>
      <c r="V8" s="1"/>
      <c r="W8" s="1"/>
      <c r="X8" s="1"/>
      <c r="Y8" s="1"/>
      <c r="Z8" s="1"/>
      <c r="AA8" s="1"/>
      <c r="AB8" s="1"/>
      <c r="AC8" s="1"/>
      <c r="AD8" s="1"/>
      <c r="AE8" s="1"/>
      <c r="AF8" s="1"/>
    </row>
    <row r="9">
      <c r="A9" s="6" t="s">
        <v>20</v>
      </c>
      <c r="B9" s="18">
        <v>1.545</v>
      </c>
      <c r="C9" s="1"/>
      <c r="D9" s="6"/>
      <c r="E9" s="18">
        <v>992.0</v>
      </c>
      <c r="F9" s="1"/>
      <c r="G9" s="6"/>
      <c r="H9" s="6"/>
      <c r="I9" s="1"/>
      <c r="J9" s="1"/>
      <c r="K9" s="1"/>
      <c r="L9" s="1"/>
      <c r="M9" s="1"/>
      <c r="N9" s="1"/>
      <c r="O9" s="1"/>
      <c r="P9" s="1"/>
      <c r="Q9" s="1"/>
      <c r="R9" s="1"/>
      <c r="S9" s="1"/>
      <c r="T9" s="1"/>
      <c r="U9" s="1"/>
      <c r="V9" s="1"/>
      <c r="W9" s="1"/>
      <c r="X9" s="1"/>
      <c r="Y9" s="1"/>
      <c r="Z9" s="1"/>
      <c r="AA9" s="1"/>
      <c r="AB9" s="1"/>
      <c r="AC9" s="1"/>
      <c r="AD9" s="1"/>
      <c r="AE9" s="1"/>
      <c r="AF9" s="1"/>
    </row>
    <row r="10">
      <c r="A10" s="7" t="s">
        <v>22</v>
      </c>
      <c r="B10" s="1"/>
      <c r="C10" s="7">
        <v>1.545</v>
      </c>
      <c r="D10" s="1"/>
      <c r="E10" s="1"/>
      <c r="F10" s="7">
        <v>992.0</v>
      </c>
      <c r="G10" s="1"/>
      <c r="H10" s="19"/>
      <c r="I10" s="7"/>
      <c r="J10" s="1"/>
      <c r="K10" s="6"/>
      <c r="L10" s="1"/>
      <c r="M10" s="1"/>
      <c r="N10" s="1"/>
      <c r="O10" s="1"/>
      <c r="P10" s="1"/>
      <c r="Q10" s="1"/>
      <c r="R10" s="1"/>
      <c r="S10" s="1"/>
      <c r="T10" s="1"/>
      <c r="U10" s="1"/>
      <c r="V10" s="1"/>
      <c r="W10" s="1"/>
      <c r="X10" s="1"/>
      <c r="Y10" s="1"/>
      <c r="Z10" s="1"/>
      <c r="AA10" s="1"/>
      <c r="AB10" s="1"/>
      <c r="AC10" s="1"/>
      <c r="AD10" s="1"/>
      <c r="AE10" s="1"/>
      <c r="AF10" s="1"/>
    </row>
    <row r="11">
      <c r="A11" s="7"/>
      <c r="B11" s="1"/>
      <c r="C11" s="7"/>
      <c r="D11" s="1"/>
      <c r="E11" s="1"/>
      <c r="F11" s="7"/>
      <c r="G11" s="1"/>
      <c r="H11" s="19"/>
      <c r="I11" s="7"/>
      <c r="J11" s="1"/>
      <c r="K11" s="1"/>
      <c r="L11" s="1"/>
      <c r="M11" s="1"/>
      <c r="N11" s="1"/>
      <c r="O11" s="1"/>
      <c r="P11" s="1"/>
      <c r="Q11" s="1"/>
      <c r="R11" s="1"/>
      <c r="S11" s="1"/>
      <c r="T11" s="1"/>
      <c r="U11" s="1"/>
      <c r="V11" s="1"/>
      <c r="W11" s="1"/>
      <c r="X11" s="1"/>
      <c r="Y11" s="1"/>
      <c r="Z11" s="1"/>
      <c r="AA11" s="1"/>
      <c r="AB11" s="1"/>
      <c r="AC11" s="1"/>
      <c r="AD11" s="1"/>
      <c r="AE11" s="1"/>
      <c r="AF11" s="1"/>
    </row>
    <row r="12">
      <c r="A12" s="7" t="s">
        <v>24</v>
      </c>
      <c r="B12" s="1"/>
      <c r="C12" s="21">
        <v>12.5</v>
      </c>
      <c r="D12" s="1"/>
      <c r="E12" s="1"/>
      <c r="F12" s="15">
        <v>-5.868</v>
      </c>
      <c r="G12" s="1"/>
      <c r="H12" s="19"/>
      <c r="I12" s="7"/>
      <c r="J12" s="1"/>
      <c r="K12" s="1"/>
      <c r="L12" s="1"/>
      <c r="M12" s="1"/>
      <c r="N12" s="1"/>
      <c r="O12" s="1"/>
      <c r="P12" s="1"/>
      <c r="Q12" s="1"/>
      <c r="R12" s="1"/>
      <c r="S12" s="1"/>
      <c r="T12" s="1"/>
      <c r="U12" s="1"/>
      <c r="V12" s="1"/>
      <c r="W12" s="1"/>
      <c r="X12" s="1"/>
      <c r="Y12" s="1"/>
      <c r="Z12" s="1"/>
      <c r="AA12" s="1"/>
      <c r="AB12" s="1"/>
      <c r="AC12" s="1"/>
      <c r="AD12" s="1"/>
      <c r="AE12" s="1"/>
      <c r="AF12" s="1"/>
    </row>
    <row r="13">
      <c r="A13" s="1"/>
      <c r="B13" s="1"/>
      <c r="C13" s="1"/>
      <c r="D13" s="1"/>
      <c r="E13" s="1"/>
      <c r="F13" s="1"/>
      <c r="G13" s="1"/>
      <c r="H13" s="19"/>
      <c r="I13" s="1"/>
      <c r="J13" s="1"/>
      <c r="K13" s="1"/>
      <c r="L13" s="1"/>
      <c r="M13" s="1"/>
      <c r="N13" s="1"/>
      <c r="O13" s="1"/>
      <c r="P13" s="1"/>
      <c r="Q13" s="1"/>
      <c r="R13" s="1"/>
      <c r="S13" s="1"/>
      <c r="T13" s="1"/>
      <c r="U13" s="1"/>
      <c r="V13" s="1"/>
      <c r="W13" s="1"/>
      <c r="X13" s="1"/>
      <c r="Y13" s="1"/>
      <c r="Z13" s="1"/>
      <c r="AA13" s="1"/>
      <c r="AB13" s="1"/>
      <c r="AC13" s="1"/>
      <c r="AD13" s="1"/>
      <c r="AE13" s="1"/>
      <c r="AF13" s="1"/>
    </row>
    <row r="14">
      <c r="A14" s="6" t="s">
        <v>26</v>
      </c>
      <c r="B14" s="13"/>
      <c r="C14" s="7">
        <v>754.0</v>
      </c>
      <c r="D14" s="13"/>
      <c r="E14" s="13"/>
      <c r="F14" s="17">
        <v>659.0</v>
      </c>
      <c r="G14" s="1"/>
      <c r="H14" s="19"/>
      <c r="I14" s="7"/>
      <c r="J14" s="1"/>
      <c r="K14" s="6"/>
      <c r="L14" s="1"/>
      <c r="M14" s="1"/>
      <c r="N14" s="1"/>
      <c r="O14" s="1"/>
      <c r="P14" s="1"/>
      <c r="Q14" s="1"/>
      <c r="R14" s="1"/>
      <c r="S14" s="1"/>
      <c r="T14" s="1"/>
      <c r="U14" s="1"/>
      <c r="V14" s="1"/>
      <c r="W14" s="1"/>
      <c r="X14" s="1"/>
      <c r="Y14" s="1"/>
      <c r="Z14" s="1"/>
      <c r="AA14" s="1"/>
      <c r="AB14" s="1"/>
      <c r="AC14" s="1"/>
      <c r="AD14" s="1"/>
      <c r="AE14" s="1"/>
      <c r="AF14" s="1"/>
    </row>
    <row r="15">
      <c r="A15" s="1"/>
      <c r="B15" s="1"/>
      <c r="C15" s="1"/>
      <c r="D15" s="1"/>
      <c r="E15" s="1"/>
      <c r="F15" s="1"/>
      <c r="G15" s="1"/>
      <c r="H15" s="19"/>
      <c r="I15" s="1"/>
      <c r="J15" s="1"/>
      <c r="K15" s="1"/>
      <c r="L15" s="1"/>
      <c r="M15" s="1"/>
      <c r="N15" s="1"/>
      <c r="O15" s="1"/>
      <c r="P15" s="1"/>
      <c r="Q15" s="1"/>
      <c r="R15" s="1"/>
      <c r="S15" s="1"/>
      <c r="T15" s="1"/>
      <c r="U15" s="1"/>
      <c r="V15" s="1"/>
      <c r="W15" s="1"/>
      <c r="X15" s="1"/>
      <c r="Y15" s="1"/>
      <c r="Z15" s="1"/>
      <c r="AA15" s="1"/>
      <c r="AB15" s="1"/>
      <c r="AC15" s="1"/>
      <c r="AD15" s="1"/>
      <c r="AE15" s="1"/>
      <c r="AF15" s="1"/>
    </row>
    <row r="16">
      <c r="A16" s="7" t="s">
        <v>28</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c r="A17" s="7" t="s">
        <v>29</v>
      </c>
      <c r="B17" s="1"/>
      <c r="C17" s="15">
        <v>11.746</v>
      </c>
      <c r="D17" s="1"/>
      <c r="E17" s="1"/>
      <c r="F17" s="15">
        <v>-6.527</v>
      </c>
      <c r="G17" s="1"/>
      <c r="H17" s="1"/>
      <c r="I17" s="7"/>
      <c r="J17" s="1"/>
      <c r="K17" s="1"/>
      <c r="L17" s="1"/>
      <c r="M17" s="1"/>
      <c r="N17" s="1"/>
      <c r="O17" s="1"/>
      <c r="P17" s="1"/>
      <c r="Q17" s="1"/>
      <c r="R17" s="1"/>
      <c r="S17" s="1"/>
      <c r="T17" s="1"/>
      <c r="U17" s="1"/>
      <c r="V17" s="1"/>
      <c r="W17" s="1"/>
      <c r="X17" s="1"/>
      <c r="Y17" s="1"/>
      <c r="Z17" s="1"/>
      <c r="AA17" s="1"/>
      <c r="AB17" s="1"/>
      <c r="AC17" s="1"/>
      <c r="AD17" s="1"/>
      <c r="AE17" s="1"/>
      <c r="AF17" s="1"/>
    </row>
    <row r="1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c r="A19" s="7" t="s">
        <v>31</v>
      </c>
      <c r="B19" s="1"/>
      <c r="C19" s="22">
        <v>11.746</v>
      </c>
      <c r="D19" s="1"/>
      <c r="E19" s="1"/>
      <c r="F19" s="22">
        <v>-6.527</v>
      </c>
      <c r="G19" s="1"/>
      <c r="H19" s="1"/>
      <c r="I19" s="7"/>
      <c r="J19" s="1"/>
      <c r="K19" s="1"/>
      <c r="L19" s="1"/>
      <c r="M19" s="1"/>
      <c r="N19" s="1"/>
      <c r="O19" s="1"/>
      <c r="P19" s="1"/>
      <c r="Q19" s="1"/>
      <c r="R19" s="1"/>
      <c r="S19" s="1"/>
      <c r="T19" s="1"/>
      <c r="U19" s="1"/>
      <c r="V19" s="1"/>
      <c r="W19" s="1"/>
      <c r="X19" s="1"/>
      <c r="Y19" s="1"/>
      <c r="Z19" s="1"/>
      <c r="AA19" s="1"/>
      <c r="AB19" s="1"/>
      <c r="AC19" s="1"/>
      <c r="AD19" s="1"/>
      <c r="AE19" s="1"/>
      <c r="AF19" s="1"/>
    </row>
    <row r="20">
      <c r="A20" s="1"/>
      <c r="B20" s="6"/>
      <c r="C20" s="6"/>
      <c r="D20" s="6"/>
      <c r="E20" s="6"/>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c r="A21" s="1"/>
      <c r="B21" s="1"/>
      <c r="C21" s="1"/>
      <c r="D21" s="1"/>
      <c r="E21" s="1"/>
      <c r="F21" s="6"/>
      <c r="G21" s="1"/>
      <c r="H21" s="1"/>
      <c r="I21" s="1"/>
      <c r="J21" s="1"/>
      <c r="K21" s="6"/>
      <c r="L21" s="1"/>
      <c r="M21" s="1"/>
      <c r="N21" s="1"/>
      <c r="O21" s="1"/>
      <c r="P21" s="1"/>
      <c r="Q21" s="1"/>
      <c r="R21" s="1"/>
      <c r="S21" s="1"/>
      <c r="T21" s="1"/>
      <c r="U21" s="1"/>
      <c r="V21" s="1"/>
      <c r="W21" s="1"/>
      <c r="X21" s="1"/>
      <c r="Y21" s="1"/>
      <c r="Z21" s="1"/>
      <c r="AA21" s="1"/>
      <c r="AB21" s="1"/>
      <c r="AC21" s="1"/>
      <c r="AD21" s="1"/>
      <c r="AE21" s="1"/>
      <c r="AF21" s="1"/>
    </row>
    <row r="2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c r="A23" s="1"/>
      <c r="B23" s="1"/>
      <c r="C23" s="1"/>
      <c r="D23" s="1"/>
      <c r="E23" s="1"/>
      <c r="F23" s="1"/>
      <c r="G23" s="1"/>
      <c r="H23" s="1"/>
      <c r="I23" s="1"/>
      <c r="J23" s="1"/>
      <c r="K23" s="6"/>
      <c r="L23" s="1"/>
      <c r="M23" s="1"/>
      <c r="N23" s="1"/>
      <c r="O23" s="1"/>
      <c r="P23" s="1"/>
      <c r="Q23" s="1"/>
      <c r="R23" s="1"/>
      <c r="S23" s="1"/>
      <c r="T23" s="1"/>
      <c r="U23" s="1"/>
      <c r="V23" s="1"/>
      <c r="W23" s="1"/>
      <c r="X23" s="1"/>
      <c r="Y23" s="1"/>
      <c r="Z23" s="1"/>
      <c r="AA23" s="1"/>
      <c r="AB23" s="1"/>
      <c r="AC23" s="1"/>
      <c r="AD23" s="1"/>
      <c r="AE23" s="1"/>
      <c r="AF23" s="1"/>
    </row>
    <row r="24">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row>
    <row r="100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row>
  </sheetData>
  <mergeCells count="6">
    <mergeCell ref="B2:C2"/>
    <mergeCell ref="E2:F2"/>
    <mergeCell ref="H2:I2"/>
    <mergeCell ref="B3:C3"/>
    <mergeCell ref="E3:F3"/>
    <mergeCell ref="H3:I3"/>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75"/>
  <sheetData>
    <row r="1">
      <c r="A1" s="23" t="s">
        <v>32</v>
      </c>
      <c r="B1" s="24"/>
      <c r="C1" s="24"/>
      <c r="D1" s="24"/>
      <c r="E1" s="24"/>
      <c r="F1" s="24"/>
      <c r="G1" s="24"/>
      <c r="H1" s="24"/>
      <c r="I1" s="24"/>
      <c r="J1" s="24"/>
      <c r="K1" s="24"/>
      <c r="L1" s="24"/>
      <c r="M1" s="24"/>
      <c r="N1" s="24"/>
      <c r="O1" s="24"/>
      <c r="P1" s="24"/>
      <c r="Q1" s="24"/>
      <c r="R1" s="24"/>
      <c r="S1" s="24"/>
      <c r="T1" s="24"/>
      <c r="U1" s="24"/>
      <c r="V1" s="24"/>
      <c r="W1" s="24"/>
      <c r="X1" s="24"/>
      <c r="Y1" s="24"/>
      <c r="Z1" s="24"/>
    </row>
    <row r="2">
      <c r="A2" s="25"/>
      <c r="B2" s="24"/>
      <c r="C2" s="24"/>
      <c r="D2" s="24"/>
      <c r="E2" s="24"/>
      <c r="F2" s="24"/>
      <c r="G2" s="24"/>
      <c r="H2" s="24"/>
      <c r="I2" s="24"/>
      <c r="J2" s="24"/>
      <c r="K2" s="24"/>
      <c r="L2" s="24"/>
      <c r="M2" s="24"/>
      <c r="N2" s="24"/>
      <c r="O2" s="24"/>
      <c r="P2" s="24"/>
      <c r="Q2" s="24"/>
      <c r="R2" s="24"/>
      <c r="S2" s="24"/>
      <c r="T2" s="24"/>
      <c r="U2" s="24"/>
      <c r="V2" s="24"/>
      <c r="W2" s="24"/>
      <c r="X2" s="24"/>
      <c r="Y2" s="24"/>
      <c r="Z2" s="24"/>
    </row>
    <row r="3">
      <c r="A3" s="26" t="s">
        <v>33</v>
      </c>
      <c r="B3" s="24"/>
      <c r="C3" s="24"/>
      <c r="D3" s="24"/>
      <c r="E3" s="24"/>
      <c r="F3" s="24"/>
      <c r="G3" s="24"/>
      <c r="H3" s="24"/>
      <c r="I3" s="24"/>
      <c r="J3" s="24"/>
      <c r="K3" s="24"/>
      <c r="L3" s="24"/>
      <c r="M3" s="24"/>
      <c r="N3" s="24"/>
      <c r="O3" s="24"/>
      <c r="P3" s="24"/>
      <c r="Q3" s="24"/>
      <c r="R3" s="24"/>
      <c r="S3" s="24"/>
      <c r="T3" s="24"/>
      <c r="U3" s="24"/>
      <c r="V3" s="24"/>
      <c r="W3" s="24"/>
      <c r="X3" s="24"/>
      <c r="Y3" s="24"/>
      <c r="Z3" s="24"/>
    </row>
    <row r="4" ht="36.0" customHeight="1">
      <c r="A4" s="27" t="s">
        <v>34</v>
      </c>
      <c r="H4" s="24"/>
      <c r="I4" s="24"/>
      <c r="J4" s="24"/>
      <c r="K4" s="24"/>
      <c r="L4" s="24"/>
      <c r="M4" s="24"/>
      <c r="N4" s="24"/>
      <c r="O4" s="24"/>
      <c r="P4" s="24"/>
      <c r="Q4" s="24"/>
      <c r="R4" s="24"/>
      <c r="S4" s="24"/>
      <c r="T4" s="24"/>
      <c r="U4" s="24"/>
      <c r="V4" s="24"/>
      <c r="W4" s="24"/>
      <c r="X4" s="24"/>
      <c r="Y4" s="24"/>
      <c r="Z4" s="24"/>
    </row>
    <row r="5">
      <c r="A5" s="25" t="s">
        <v>35</v>
      </c>
      <c r="B5" s="24"/>
      <c r="C5" s="24"/>
      <c r="D5" s="24"/>
      <c r="E5" s="24"/>
      <c r="F5" s="24"/>
      <c r="G5" s="24"/>
      <c r="H5" s="24"/>
      <c r="I5" s="24"/>
      <c r="J5" s="24"/>
      <c r="K5" s="24"/>
      <c r="L5" s="24"/>
      <c r="M5" s="24"/>
      <c r="N5" s="24"/>
      <c r="O5" s="24"/>
      <c r="P5" s="24"/>
      <c r="Q5" s="24"/>
      <c r="R5" s="24"/>
      <c r="S5" s="24"/>
      <c r="T5" s="24"/>
      <c r="U5" s="24"/>
      <c r="V5" s="24"/>
      <c r="W5" s="24"/>
      <c r="X5" s="24"/>
      <c r="Y5" s="24"/>
      <c r="Z5" s="24"/>
    </row>
    <row r="6">
      <c r="A6" s="26"/>
      <c r="B6" s="24"/>
      <c r="C6" s="24"/>
      <c r="D6" s="24"/>
      <c r="E6" s="24"/>
      <c r="F6" s="24"/>
      <c r="G6" s="24"/>
      <c r="H6" s="24"/>
      <c r="I6" s="24"/>
      <c r="J6" s="24"/>
      <c r="K6" s="24"/>
      <c r="L6" s="24"/>
      <c r="M6" s="24"/>
      <c r="N6" s="24"/>
      <c r="O6" s="24"/>
      <c r="P6" s="24"/>
      <c r="Q6" s="24"/>
      <c r="R6" s="24"/>
      <c r="S6" s="24"/>
      <c r="T6" s="24"/>
      <c r="U6" s="24"/>
      <c r="V6" s="24"/>
      <c r="W6" s="24"/>
      <c r="X6" s="24"/>
      <c r="Y6" s="24"/>
      <c r="Z6" s="24"/>
    </row>
    <row r="7">
      <c r="A7" s="26" t="s">
        <v>36</v>
      </c>
      <c r="B7" s="24"/>
      <c r="C7" s="24"/>
      <c r="D7" s="24"/>
      <c r="E7" s="24"/>
      <c r="F7" s="24"/>
      <c r="G7" s="24"/>
      <c r="H7" s="24"/>
      <c r="I7" s="24"/>
      <c r="J7" s="24"/>
      <c r="K7" s="24"/>
      <c r="L7" s="24"/>
      <c r="M7" s="24"/>
      <c r="N7" s="24"/>
      <c r="O7" s="24"/>
      <c r="P7" s="24"/>
      <c r="Q7" s="24"/>
      <c r="R7" s="24"/>
      <c r="S7" s="24"/>
      <c r="T7" s="24"/>
      <c r="U7" s="24"/>
      <c r="V7" s="24"/>
      <c r="W7" s="24"/>
      <c r="X7" s="24"/>
      <c r="Y7" s="24"/>
      <c r="Z7" s="24"/>
    </row>
    <row r="8">
      <c r="A8" s="28" t="s">
        <v>37</v>
      </c>
      <c r="B8" s="24"/>
      <c r="C8" s="24"/>
      <c r="D8" s="24"/>
      <c r="E8" s="24"/>
      <c r="F8" s="24"/>
      <c r="G8" s="24"/>
      <c r="H8" s="24"/>
      <c r="I8" s="24"/>
      <c r="J8" s="24"/>
      <c r="K8" s="24"/>
      <c r="L8" s="24"/>
      <c r="M8" s="24"/>
      <c r="N8" s="24"/>
      <c r="O8" s="24"/>
      <c r="P8" s="24"/>
      <c r="Q8" s="24"/>
      <c r="R8" s="24"/>
      <c r="S8" s="24"/>
      <c r="T8" s="24"/>
      <c r="U8" s="24"/>
      <c r="V8" s="24"/>
      <c r="W8" s="24"/>
      <c r="X8" s="24"/>
      <c r="Y8" s="24"/>
      <c r="Z8" s="24"/>
    </row>
    <row r="9">
      <c r="A9" s="29"/>
      <c r="B9" s="24"/>
      <c r="C9" s="24"/>
      <c r="D9" s="24"/>
      <c r="E9" s="24"/>
      <c r="F9" s="24"/>
      <c r="G9" s="24"/>
      <c r="H9" s="24"/>
      <c r="I9" s="24"/>
      <c r="J9" s="24"/>
      <c r="K9" s="24"/>
      <c r="L9" s="24"/>
      <c r="M9" s="24"/>
      <c r="N9" s="24"/>
      <c r="O9" s="24"/>
      <c r="P9" s="24"/>
      <c r="Q9" s="24"/>
      <c r="R9" s="24"/>
      <c r="S9" s="24"/>
      <c r="T9" s="24"/>
      <c r="U9" s="24"/>
      <c r="V9" s="24"/>
      <c r="W9" s="24"/>
      <c r="X9" s="24"/>
      <c r="Y9" s="24"/>
      <c r="Z9" s="24"/>
    </row>
    <row r="10">
      <c r="A10" s="23" t="s">
        <v>38</v>
      </c>
      <c r="B10" s="24"/>
      <c r="C10" s="24"/>
      <c r="D10" s="24"/>
      <c r="E10" s="24"/>
      <c r="F10" s="24"/>
      <c r="G10" s="24"/>
      <c r="H10" s="24"/>
      <c r="I10" s="24"/>
      <c r="J10" s="24"/>
      <c r="K10" s="24"/>
      <c r="L10" s="24"/>
      <c r="M10" s="24"/>
      <c r="N10" s="24"/>
      <c r="O10" s="24"/>
      <c r="P10" s="24"/>
      <c r="Q10" s="24"/>
      <c r="R10" s="24"/>
      <c r="S10" s="24"/>
      <c r="T10" s="24"/>
      <c r="U10" s="24"/>
      <c r="V10" s="24"/>
      <c r="W10" s="24"/>
      <c r="X10" s="24"/>
      <c r="Y10" s="24"/>
      <c r="Z10" s="24"/>
    </row>
    <row r="11">
      <c r="A11" s="25"/>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c r="A12" s="30" t="s">
        <v>39</v>
      </c>
      <c r="B12" s="24"/>
      <c r="C12" s="24"/>
      <c r="D12" s="24"/>
      <c r="E12" s="24"/>
      <c r="F12" s="24"/>
      <c r="G12" s="24"/>
      <c r="H12" s="24"/>
      <c r="I12" s="24"/>
      <c r="J12" s="24"/>
      <c r="K12" s="24"/>
      <c r="L12" s="24"/>
      <c r="M12" s="24"/>
      <c r="N12" s="24"/>
      <c r="O12" s="24"/>
      <c r="P12" s="24"/>
      <c r="Q12" s="24"/>
      <c r="R12" s="24"/>
      <c r="S12" s="24"/>
      <c r="T12" s="24"/>
      <c r="U12" s="24"/>
      <c r="V12" s="24"/>
      <c r="W12" s="24"/>
      <c r="X12" s="24"/>
      <c r="Y12" s="24"/>
      <c r="Z12" s="24"/>
    </row>
    <row r="13">
      <c r="A13" s="31" t="s">
        <v>40</v>
      </c>
      <c r="H13" s="24"/>
      <c r="I13" s="24"/>
      <c r="J13" s="24"/>
      <c r="K13" s="24"/>
      <c r="L13" s="24"/>
      <c r="M13" s="24"/>
      <c r="N13" s="24"/>
      <c r="O13" s="24"/>
      <c r="P13" s="24"/>
      <c r="Q13" s="24"/>
      <c r="R13" s="24"/>
      <c r="S13" s="24"/>
      <c r="T13" s="24"/>
      <c r="U13" s="24"/>
      <c r="V13" s="24"/>
      <c r="W13" s="24"/>
      <c r="X13" s="24"/>
      <c r="Y13" s="24"/>
      <c r="Z13" s="24"/>
    </row>
    <row r="14">
      <c r="A14" s="25"/>
      <c r="B14" s="24"/>
      <c r="C14" s="24"/>
      <c r="D14" s="24"/>
      <c r="E14" s="24"/>
      <c r="F14" s="24"/>
      <c r="G14" s="24"/>
      <c r="H14" s="24"/>
      <c r="I14" s="24"/>
      <c r="J14" s="24"/>
      <c r="K14" s="24"/>
      <c r="L14" s="24"/>
      <c r="M14" s="24"/>
      <c r="N14" s="24"/>
      <c r="O14" s="24"/>
      <c r="P14" s="24"/>
      <c r="Q14" s="24"/>
      <c r="R14" s="24"/>
      <c r="S14" s="24"/>
      <c r="T14" s="24"/>
      <c r="U14" s="24"/>
      <c r="V14" s="24"/>
      <c r="W14" s="24"/>
      <c r="X14" s="24"/>
      <c r="Y14" s="24"/>
      <c r="Z14" s="24"/>
    </row>
    <row r="15">
      <c r="A15" s="30" t="s">
        <v>16</v>
      </c>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c r="A16" s="28" t="s">
        <v>41</v>
      </c>
      <c r="B16" s="24"/>
      <c r="C16" s="24"/>
      <c r="D16" s="24"/>
      <c r="E16" s="24"/>
      <c r="F16" s="24"/>
      <c r="G16" s="24"/>
      <c r="H16" s="24"/>
      <c r="I16" s="24"/>
      <c r="J16" s="24"/>
      <c r="K16" s="24"/>
      <c r="L16" s="24"/>
      <c r="M16" s="24"/>
      <c r="N16" s="24"/>
      <c r="O16" s="24"/>
      <c r="P16" s="24"/>
      <c r="Q16" s="24"/>
      <c r="R16" s="24"/>
      <c r="S16" s="24"/>
      <c r="T16" s="24"/>
      <c r="U16" s="24"/>
      <c r="V16" s="24"/>
      <c r="W16" s="24"/>
      <c r="X16" s="24"/>
      <c r="Y16" s="24"/>
      <c r="Z16" s="24"/>
    </row>
    <row r="17">
      <c r="A17" s="25"/>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c r="A18" s="30" t="s">
        <v>42</v>
      </c>
      <c r="B18" s="24"/>
      <c r="C18" s="24"/>
      <c r="D18" s="24"/>
      <c r="E18" s="24"/>
      <c r="F18" s="24"/>
      <c r="G18" s="24"/>
      <c r="H18" s="24"/>
      <c r="I18" s="24"/>
      <c r="J18" s="24"/>
      <c r="K18" s="24"/>
      <c r="L18" s="24"/>
      <c r="M18" s="24"/>
      <c r="N18" s="24"/>
      <c r="O18" s="24"/>
      <c r="P18" s="24"/>
      <c r="Q18" s="24"/>
      <c r="R18" s="24"/>
      <c r="S18" s="24"/>
      <c r="T18" s="24"/>
      <c r="U18" s="24"/>
      <c r="V18" s="24"/>
      <c r="W18" s="24"/>
      <c r="X18" s="24"/>
      <c r="Y18" s="24"/>
      <c r="Z18" s="24"/>
    </row>
    <row r="19">
      <c r="A19" s="31" t="s">
        <v>43</v>
      </c>
      <c r="H19" s="24"/>
      <c r="I19" s="24"/>
      <c r="J19" s="24"/>
      <c r="K19" s="24"/>
      <c r="L19" s="24"/>
      <c r="M19" s="24"/>
      <c r="N19" s="24"/>
      <c r="O19" s="24"/>
      <c r="P19" s="24"/>
      <c r="Q19" s="24"/>
      <c r="R19" s="24"/>
      <c r="S19" s="24"/>
      <c r="T19" s="24"/>
      <c r="U19" s="24"/>
      <c r="V19" s="24"/>
      <c r="W19" s="24"/>
      <c r="X19" s="24"/>
      <c r="Y19" s="24"/>
      <c r="Z19" s="24"/>
    </row>
    <row r="20">
      <c r="A20" s="29"/>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c r="A21" s="31" t="s">
        <v>44</v>
      </c>
      <c r="H21" s="24"/>
      <c r="I21" s="24"/>
      <c r="J21" s="24"/>
      <c r="K21" s="24"/>
      <c r="L21" s="24"/>
      <c r="M21" s="24"/>
      <c r="N21" s="24"/>
      <c r="O21" s="24"/>
      <c r="P21" s="24"/>
      <c r="Q21" s="24"/>
      <c r="R21" s="24"/>
      <c r="S21" s="24"/>
      <c r="T21" s="24"/>
      <c r="U21" s="24"/>
      <c r="V21" s="24"/>
      <c r="W21" s="24"/>
      <c r="X21" s="24"/>
      <c r="Y21" s="24"/>
      <c r="Z21" s="24"/>
    </row>
    <row r="22">
      <c r="A22" s="29"/>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c r="A23" s="28" t="s">
        <v>45</v>
      </c>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c r="A24" s="29"/>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c r="A25" s="30" t="s">
        <v>46</v>
      </c>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c r="A26" s="28" t="s">
        <v>47</v>
      </c>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c r="A28" s="30" t="s">
        <v>48</v>
      </c>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c r="A29" s="28" t="s">
        <v>49</v>
      </c>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c r="A30" s="32"/>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c r="A32" s="29"/>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c r="A34" s="29"/>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row r="1001">
      <c r="A1001" s="24"/>
      <c r="B1001" s="24"/>
      <c r="C1001" s="24"/>
      <c r="D1001" s="24"/>
      <c r="E1001" s="24"/>
      <c r="F1001" s="24"/>
      <c r="G1001" s="24"/>
      <c r="H1001" s="24"/>
      <c r="I1001" s="24"/>
      <c r="J1001" s="24"/>
      <c r="K1001" s="24"/>
      <c r="L1001" s="24"/>
      <c r="M1001" s="24"/>
      <c r="N1001" s="24"/>
      <c r="O1001" s="24"/>
      <c r="P1001" s="24"/>
      <c r="Q1001" s="24"/>
      <c r="R1001" s="24"/>
      <c r="S1001" s="24"/>
      <c r="T1001" s="24"/>
      <c r="U1001" s="24"/>
      <c r="V1001" s="24"/>
      <c r="W1001" s="24"/>
      <c r="X1001" s="24"/>
      <c r="Y1001" s="24"/>
      <c r="Z1001" s="24"/>
    </row>
    <row r="1002">
      <c r="A1002" s="24"/>
      <c r="B1002" s="24"/>
      <c r="C1002" s="24"/>
      <c r="D1002" s="24"/>
      <c r="E1002" s="24"/>
      <c r="F1002" s="24"/>
      <c r="G1002" s="24"/>
      <c r="H1002" s="24"/>
      <c r="I1002" s="24"/>
      <c r="J1002" s="24"/>
      <c r="K1002" s="24"/>
      <c r="L1002" s="24"/>
      <c r="M1002" s="24"/>
      <c r="N1002" s="24"/>
      <c r="O1002" s="24"/>
      <c r="P1002" s="24"/>
      <c r="Q1002" s="24"/>
      <c r="R1002" s="24"/>
      <c r="S1002" s="24"/>
      <c r="T1002" s="24"/>
      <c r="U1002" s="24"/>
      <c r="V1002" s="24"/>
      <c r="W1002" s="24"/>
      <c r="X1002" s="24"/>
      <c r="Y1002" s="24"/>
      <c r="Z1002" s="24"/>
    </row>
    <row r="1003">
      <c r="A1003" s="24"/>
      <c r="B1003" s="24"/>
      <c r="C1003" s="24"/>
      <c r="D1003" s="24"/>
      <c r="E1003" s="24"/>
      <c r="F1003" s="24"/>
      <c r="G1003" s="24"/>
      <c r="H1003" s="24"/>
      <c r="I1003" s="24"/>
      <c r="J1003" s="24"/>
      <c r="K1003" s="24"/>
      <c r="L1003" s="24"/>
      <c r="M1003" s="24"/>
      <c r="N1003" s="24"/>
      <c r="O1003" s="24"/>
      <c r="P1003" s="24"/>
      <c r="Q1003" s="24"/>
      <c r="R1003" s="24"/>
      <c r="S1003" s="24"/>
      <c r="T1003" s="24"/>
      <c r="U1003" s="24"/>
      <c r="V1003" s="24"/>
      <c r="W1003" s="24"/>
      <c r="X1003" s="24"/>
      <c r="Y1003" s="24"/>
      <c r="Z1003" s="24"/>
    </row>
    <row r="1004">
      <c r="A1004" s="24"/>
      <c r="B1004" s="24"/>
      <c r="C1004" s="24"/>
      <c r="D1004" s="24"/>
      <c r="E1004" s="24"/>
      <c r="F1004" s="24"/>
      <c r="G1004" s="24"/>
      <c r="H1004" s="24"/>
      <c r="I1004" s="24"/>
      <c r="J1004" s="24"/>
      <c r="K1004" s="24"/>
      <c r="L1004" s="24"/>
      <c r="M1004" s="24"/>
      <c r="N1004" s="24"/>
      <c r="O1004" s="24"/>
      <c r="P1004" s="24"/>
      <c r="Q1004" s="24"/>
      <c r="R1004" s="24"/>
      <c r="S1004" s="24"/>
      <c r="T1004" s="24"/>
      <c r="U1004" s="24"/>
      <c r="V1004" s="24"/>
      <c r="W1004" s="24"/>
      <c r="X1004" s="24"/>
      <c r="Y1004" s="24"/>
      <c r="Z1004" s="24"/>
    </row>
    <row r="1005">
      <c r="A1005" s="24"/>
      <c r="B1005" s="24"/>
      <c r="C1005" s="24"/>
      <c r="D1005" s="24"/>
      <c r="E1005" s="24"/>
      <c r="F1005" s="24"/>
      <c r="G1005" s="24"/>
      <c r="H1005" s="24"/>
      <c r="I1005" s="24"/>
      <c r="J1005" s="24"/>
      <c r="K1005" s="24"/>
      <c r="L1005" s="24"/>
      <c r="M1005" s="24"/>
      <c r="N1005" s="24"/>
      <c r="O1005" s="24"/>
      <c r="P1005" s="24"/>
      <c r="Q1005" s="24"/>
      <c r="R1005" s="24"/>
      <c r="S1005" s="24"/>
      <c r="T1005" s="24"/>
      <c r="U1005" s="24"/>
      <c r="V1005" s="24"/>
      <c r="W1005" s="24"/>
      <c r="X1005" s="24"/>
      <c r="Y1005" s="24"/>
      <c r="Z1005" s="24"/>
    </row>
    <row r="1006">
      <c r="A1006" s="24"/>
      <c r="B1006" s="24"/>
      <c r="C1006" s="24"/>
      <c r="D1006" s="24"/>
      <c r="E1006" s="24"/>
      <c r="F1006" s="24"/>
      <c r="G1006" s="24"/>
      <c r="H1006" s="24"/>
      <c r="I1006" s="24"/>
      <c r="J1006" s="24"/>
      <c r="K1006" s="24"/>
      <c r="L1006" s="24"/>
      <c r="M1006" s="24"/>
      <c r="N1006" s="24"/>
      <c r="O1006" s="24"/>
      <c r="P1006" s="24"/>
      <c r="Q1006" s="24"/>
      <c r="R1006" s="24"/>
      <c r="S1006" s="24"/>
      <c r="T1006" s="24"/>
      <c r="U1006" s="24"/>
      <c r="V1006" s="24"/>
      <c r="W1006" s="24"/>
      <c r="X1006" s="24"/>
      <c r="Y1006" s="24"/>
      <c r="Z1006" s="24"/>
    </row>
    <row r="1007">
      <c r="A1007" s="24"/>
      <c r="B1007" s="24"/>
      <c r="C1007" s="24"/>
      <c r="D1007" s="24"/>
      <c r="E1007" s="24"/>
      <c r="F1007" s="24"/>
      <c r="G1007" s="24"/>
      <c r="H1007" s="24"/>
      <c r="I1007" s="24"/>
      <c r="J1007" s="24"/>
      <c r="K1007" s="24"/>
      <c r="L1007" s="24"/>
      <c r="M1007" s="24"/>
      <c r="N1007" s="24"/>
      <c r="O1007" s="24"/>
      <c r="P1007" s="24"/>
      <c r="Q1007" s="24"/>
      <c r="R1007" s="24"/>
      <c r="S1007" s="24"/>
      <c r="T1007" s="24"/>
      <c r="U1007" s="24"/>
      <c r="V1007" s="24"/>
      <c r="W1007" s="24"/>
      <c r="X1007" s="24"/>
      <c r="Y1007" s="24"/>
      <c r="Z1007" s="24"/>
    </row>
    <row r="1008">
      <c r="A1008" s="24"/>
      <c r="B1008" s="24"/>
      <c r="C1008" s="24"/>
      <c r="D1008" s="24"/>
      <c r="E1008" s="24"/>
      <c r="F1008" s="24"/>
      <c r="G1008" s="24"/>
      <c r="H1008" s="24"/>
      <c r="I1008" s="24"/>
      <c r="J1008" s="24"/>
      <c r="K1008" s="24"/>
      <c r="L1008" s="24"/>
      <c r="M1008" s="24"/>
      <c r="N1008" s="24"/>
      <c r="O1008" s="24"/>
      <c r="P1008" s="24"/>
      <c r="Q1008" s="24"/>
      <c r="R1008" s="24"/>
      <c r="S1008" s="24"/>
      <c r="T1008" s="24"/>
      <c r="U1008" s="24"/>
      <c r="V1008" s="24"/>
      <c r="W1008" s="24"/>
      <c r="X1008" s="24"/>
      <c r="Y1008" s="24"/>
      <c r="Z1008" s="24"/>
    </row>
    <row r="1009">
      <c r="A1009" s="24"/>
      <c r="B1009" s="24"/>
      <c r="C1009" s="24"/>
      <c r="D1009" s="24"/>
      <c r="E1009" s="24"/>
      <c r="F1009" s="24"/>
      <c r="G1009" s="24"/>
      <c r="H1009" s="24"/>
      <c r="I1009" s="24"/>
      <c r="J1009" s="24"/>
      <c r="K1009" s="24"/>
      <c r="L1009" s="24"/>
      <c r="M1009" s="24"/>
      <c r="N1009" s="24"/>
      <c r="O1009" s="24"/>
      <c r="P1009" s="24"/>
      <c r="Q1009" s="24"/>
      <c r="R1009" s="24"/>
      <c r="S1009" s="24"/>
      <c r="T1009" s="24"/>
      <c r="U1009" s="24"/>
      <c r="V1009" s="24"/>
      <c r="W1009" s="24"/>
      <c r="X1009" s="24"/>
      <c r="Y1009" s="24"/>
      <c r="Z1009" s="24"/>
    </row>
    <row r="1010">
      <c r="A1010" s="24"/>
      <c r="B1010" s="24"/>
      <c r="C1010" s="24"/>
      <c r="D1010" s="24"/>
      <c r="E1010" s="24"/>
      <c r="F1010" s="24"/>
      <c r="G1010" s="24"/>
      <c r="H1010" s="24"/>
      <c r="I1010" s="24"/>
      <c r="J1010" s="24"/>
      <c r="K1010" s="24"/>
      <c r="L1010" s="24"/>
      <c r="M1010" s="24"/>
      <c r="N1010" s="24"/>
      <c r="O1010" s="24"/>
      <c r="P1010" s="24"/>
      <c r="Q1010" s="24"/>
      <c r="R1010" s="24"/>
      <c r="S1010" s="24"/>
      <c r="T1010" s="24"/>
      <c r="U1010" s="24"/>
      <c r="V1010" s="24"/>
      <c r="W1010" s="24"/>
      <c r="X1010" s="24"/>
      <c r="Y1010" s="24"/>
      <c r="Z1010" s="24"/>
    </row>
  </sheetData>
  <mergeCells count="4">
    <mergeCell ref="A4:G4"/>
    <mergeCell ref="A13:G13"/>
    <mergeCell ref="A19:G19"/>
    <mergeCell ref="A21:G21"/>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8.0"/>
  </cols>
  <sheetData>
    <row r="1">
      <c r="A1" s="33" t="s">
        <v>50</v>
      </c>
      <c r="B1" s="34"/>
      <c r="C1" s="34"/>
      <c r="D1" s="34"/>
      <c r="E1" s="34"/>
      <c r="F1" s="34"/>
      <c r="G1" s="34"/>
      <c r="H1" s="34"/>
      <c r="I1" s="34"/>
      <c r="J1" s="34"/>
      <c r="K1" s="34"/>
      <c r="L1" s="34"/>
      <c r="M1" s="34"/>
      <c r="N1" s="35"/>
      <c r="O1" s="35"/>
      <c r="P1" s="35"/>
      <c r="Q1" s="35"/>
      <c r="R1" s="35"/>
      <c r="S1" s="35"/>
      <c r="T1" s="35"/>
      <c r="U1" s="35"/>
      <c r="V1" s="35"/>
      <c r="W1" s="35"/>
      <c r="X1" s="35"/>
      <c r="Y1" s="35"/>
      <c r="Z1" s="35"/>
    </row>
    <row r="2">
      <c r="A2" s="36"/>
      <c r="B2" s="34"/>
      <c r="C2" s="34"/>
      <c r="D2" s="34"/>
      <c r="E2" s="34"/>
      <c r="F2" s="34"/>
      <c r="G2" s="34"/>
      <c r="H2" s="34"/>
      <c r="I2" s="34"/>
      <c r="J2" s="34"/>
      <c r="K2" s="34"/>
      <c r="L2" s="34"/>
      <c r="M2" s="34"/>
      <c r="N2" s="35"/>
      <c r="O2" s="35"/>
      <c r="P2" s="35"/>
      <c r="Q2" s="35"/>
      <c r="R2" s="35"/>
      <c r="S2" s="35"/>
      <c r="T2" s="35"/>
      <c r="U2" s="35"/>
      <c r="V2" s="35"/>
      <c r="W2" s="35"/>
      <c r="X2" s="35"/>
      <c r="Y2" s="35"/>
      <c r="Z2" s="35"/>
    </row>
    <row r="3">
      <c r="A3" s="37" t="s">
        <v>51</v>
      </c>
      <c r="B3" s="38" t="str">
        <f t="shared" ref="B3:M3" si="1">B18</f>
        <v>jan</v>
      </c>
      <c r="C3" s="38" t="str">
        <f t="shared" si="1"/>
        <v>feb</v>
      </c>
      <c r="D3" s="38" t="str">
        <f t="shared" si="1"/>
        <v>mrt</v>
      </c>
      <c r="E3" s="38" t="str">
        <f t="shared" si="1"/>
        <v>april</v>
      </c>
      <c r="F3" s="38" t="str">
        <f t="shared" si="1"/>
        <v>mei</v>
      </c>
      <c r="G3" s="38" t="str">
        <f t="shared" si="1"/>
        <v>juni</v>
      </c>
      <c r="H3" s="38" t="str">
        <f t="shared" si="1"/>
        <v>juli</v>
      </c>
      <c r="I3" s="38" t="str">
        <f t="shared" si="1"/>
        <v>aug</v>
      </c>
      <c r="J3" s="38" t="str">
        <f t="shared" si="1"/>
        <v>sept</v>
      </c>
      <c r="K3" s="38" t="str">
        <f t="shared" si="1"/>
        <v>okt</v>
      </c>
      <c r="L3" s="38" t="str">
        <f t="shared" si="1"/>
        <v>nov</v>
      </c>
      <c r="M3" s="38" t="str">
        <f t="shared" si="1"/>
        <v>dec</v>
      </c>
      <c r="N3" s="39" t="s">
        <v>52</v>
      </c>
      <c r="O3" s="35"/>
      <c r="P3" s="35"/>
      <c r="Q3" s="35"/>
      <c r="R3" s="35"/>
      <c r="S3" s="35"/>
      <c r="T3" s="35"/>
      <c r="U3" s="35"/>
      <c r="V3" s="35"/>
      <c r="W3" s="35"/>
      <c r="X3" s="35"/>
      <c r="Y3" s="35"/>
      <c r="Z3" s="35"/>
    </row>
    <row r="4">
      <c r="A4" s="40" t="s">
        <v>13</v>
      </c>
      <c r="B4" s="41">
        <f t="shared" ref="B4:M4" si="2">B19+B34</f>
        <v>8000</v>
      </c>
      <c r="C4" s="41">
        <f t="shared" si="2"/>
        <v>6500</v>
      </c>
      <c r="D4" s="41">
        <f t="shared" si="2"/>
        <v>3000</v>
      </c>
      <c r="E4" s="41">
        <f t="shared" si="2"/>
        <v>9800</v>
      </c>
      <c r="F4" s="41">
        <f t="shared" si="2"/>
        <v>11550</v>
      </c>
      <c r="G4" s="41">
        <f t="shared" si="2"/>
        <v>7000</v>
      </c>
      <c r="H4" s="41">
        <f t="shared" si="2"/>
        <v>9000</v>
      </c>
      <c r="I4" s="41">
        <f t="shared" si="2"/>
        <v>14000</v>
      </c>
      <c r="J4" s="41">
        <f t="shared" si="2"/>
        <v>13500</v>
      </c>
      <c r="K4" s="41">
        <f t="shared" si="2"/>
        <v>10975</v>
      </c>
      <c r="L4" s="41">
        <f t="shared" si="2"/>
        <v>8000</v>
      </c>
      <c r="M4" s="41">
        <f t="shared" si="2"/>
        <v>7900</v>
      </c>
      <c r="N4" s="41">
        <f t="shared" ref="N4:N6" si="4">SUM(B4:M4)</f>
        <v>109225</v>
      </c>
      <c r="O4" s="35"/>
      <c r="P4" s="35"/>
      <c r="Q4" s="35"/>
      <c r="R4" s="35"/>
      <c r="S4" s="35"/>
      <c r="T4" s="35"/>
      <c r="U4" s="35"/>
      <c r="V4" s="35"/>
      <c r="W4" s="35"/>
      <c r="X4" s="35"/>
      <c r="Y4" s="35"/>
      <c r="Z4" s="35"/>
    </row>
    <row r="5">
      <c r="A5" s="42" t="s">
        <v>53</v>
      </c>
      <c r="B5" s="41">
        <f t="shared" ref="B5:M5" si="3">B20+B35</f>
        <v>603.89</v>
      </c>
      <c r="C5" s="41">
        <f t="shared" si="3"/>
        <v>145.09</v>
      </c>
      <c r="D5" s="41">
        <f t="shared" si="3"/>
        <v>58.62</v>
      </c>
      <c r="E5" s="41">
        <f t="shared" si="3"/>
        <v>160.38</v>
      </c>
      <c r="F5" s="41">
        <f t="shared" si="3"/>
        <v>19.9</v>
      </c>
      <c r="G5" s="41">
        <f t="shared" si="3"/>
        <v>19.9</v>
      </c>
      <c r="H5" s="41">
        <f t="shared" si="3"/>
        <v>19.9</v>
      </c>
      <c r="I5" s="41">
        <f t="shared" si="3"/>
        <v>19.9</v>
      </c>
      <c r="J5" s="41">
        <f t="shared" si="3"/>
        <v>359.18</v>
      </c>
      <c r="K5" s="41">
        <f t="shared" si="3"/>
        <v>0</v>
      </c>
      <c r="L5" s="41">
        <f t="shared" si="3"/>
        <v>107.9</v>
      </c>
      <c r="M5" s="41">
        <f t="shared" si="3"/>
        <v>29.9</v>
      </c>
      <c r="N5" s="41">
        <f t="shared" si="4"/>
        <v>1544.56</v>
      </c>
      <c r="O5" s="35"/>
      <c r="P5" s="35"/>
      <c r="Q5" s="35"/>
      <c r="R5" s="35"/>
      <c r="S5" s="35"/>
      <c r="T5" s="35"/>
      <c r="U5" s="35"/>
      <c r="V5" s="35"/>
      <c r="W5" s="35"/>
      <c r="X5" s="35"/>
      <c r="Y5" s="35"/>
      <c r="Z5" s="35"/>
    </row>
    <row r="6">
      <c r="A6" s="42" t="s">
        <v>54</v>
      </c>
      <c r="B6" s="41">
        <f t="shared" ref="B6:M6" si="5">B21+B36</f>
        <v>85.5</v>
      </c>
      <c r="C6" s="41">
        <f t="shared" si="5"/>
        <v>35</v>
      </c>
      <c r="D6" s="41">
        <f t="shared" si="5"/>
        <v>26</v>
      </c>
      <c r="E6" s="41">
        <f t="shared" si="5"/>
        <v>69.49</v>
      </c>
      <c r="F6" s="41">
        <f t="shared" si="5"/>
        <v>62</v>
      </c>
      <c r="G6" s="41">
        <f t="shared" si="5"/>
        <v>44</v>
      </c>
      <c r="H6" s="41">
        <f t="shared" si="5"/>
        <v>113.74</v>
      </c>
      <c r="I6" s="41">
        <f t="shared" si="5"/>
        <v>62</v>
      </c>
      <c r="J6" s="41">
        <f t="shared" si="5"/>
        <v>114.86</v>
      </c>
      <c r="K6" s="41">
        <f t="shared" si="5"/>
        <v>62.25</v>
      </c>
      <c r="L6" s="41">
        <f t="shared" si="5"/>
        <v>35</v>
      </c>
      <c r="M6" s="41">
        <f t="shared" si="5"/>
        <v>44</v>
      </c>
      <c r="N6" s="41">
        <f t="shared" si="4"/>
        <v>753.84</v>
      </c>
      <c r="O6" s="35"/>
      <c r="P6" s="35"/>
      <c r="Q6" s="35"/>
      <c r="R6" s="35"/>
      <c r="S6" s="35"/>
      <c r="T6" s="35"/>
      <c r="U6" s="35"/>
      <c r="V6" s="35"/>
      <c r="W6" s="35"/>
      <c r="X6" s="35"/>
      <c r="Y6" s="35"/>
      <c r="Z6" s="35"/>
    </row>
    <row r="7">
      <c r="A7" s="43" t="s">
        <v>55</v>
      </c>
      <c r="B7" s="41">
        <f t="shared" ref="B7:N7" si="6">SUM(B4:B6)</f>
        <v>8689.39</v>
      </c>
      <c r="C7" s="41">
        <f t="shared" si="6"/>
        <v>6680.09</v>
      </c>
      <c r="D7" s="41">
        <f t="shared" si="6"/>
        <v>3084.62</v>
      </c>
      <c r="E7" s="41">
        <f t="shared" si="6"/>
        <v>10029.87</v>
      </c>
      <c r="F7" s="41">
        <f t="shared" si="6"/>
        <v>11631.9</v>
      </c>
      <c r="G7" s="41">
        <f t="shared" si="6"/>
        <v>7063.9</v>
      </c>
      <c r="H7" s="41">
        <f t="shared" si="6"/>
        <v>9133.64</v>
      </c>
      <c r="I7" s="41">
        <f t="shared" si="6"/>
        <v>14081.9</v>
      </c>
      <c r="J7" s="41">
        <f t="shared" si="6"/>
        <v>13974.04</v>
      </c>
      <c r="K7" s="41">
        <f t="shared" si="6"/>
        <v>11037.25</v>
      </c>
      <c r="L7" s="41">
        <f t="shared" si="6"/>
        <v>8142.9</v>
      </c>
      <c r="M7" s="41">
        <f t="shared" si="6"/>
        <v>7973.9</v>
      </c>
      <c r="N7" s="44">
        <f t="shared" si="6"/>
        <v>111523.4</v>
      </c>
      <c r="O7" s="35"/>
      <c r="P7" s="35"/>
      <c r="Q7" s="35"/>
      <c r="R7" s="35"/>
      <c r="S7" s="35"/>
      <c r="T7" s="35"/>
      <c r="U7" s="35"/>
      <c r="V7" s="35"/>
      <c r="W7" s="35"/>
      <c r="X7" s="35"/>
      <c r="Y7" s="35"/>
      <c r="Z7" s="35"/>
    </row>
    <row r="8">
      <c r="B8" s="45"/>
      <c r="C8" s="45"/>
      <c r="D8" s="45"/>
      <c r="E8" s="45"/>
      <c r="F8" s="45"/>
      <c r="G8" s="45"/>
      <c r="H8" s="45"/>
      <c r="I8" s="45"/>
      <c r="J8" s="45"/>
      <c r="K8" s="45"/>
      <c r="L8" s="45"/>
      <c r="M8" s="45"/>
      <c r="N8" s="46">
        <f>N22+N37-N7</f>
        <v>0</v>
      </c>
      <c r="O8" s="35"/>
      <c r="P8" s="35"/>
      <c r="Q8" s="35"/>
      <c r="R8" s="35"/>
      <c r="S8" s="35"/>
      <c r="T8" s="35"/>
      <c r="U8" s="35"/>
      <c r="V8" s="35"/>
      <c r="W8" s="35"/>
      <c r="X8" s="35"/>
      <c r="Y8" s="35"/>
      <c r="Z8" s="35"/>
    </row>
    <row r="9">
      <c r="A9" s="37" t="s">
        <v>56</v>
      </c>
      <c r="B9" s="47" t="str">
        <f t="shared" ref="B9:N9" si="7">B3</f>
        <v>jan</v>
      </c>
      <c r="C9" s="47" t="str">
        <f t="shared" si="7"/>
        <v>feb</v>
      </c>
      <c r="D9" s="47" t="str">
        <f t="shared" si="7"/>
        <v>mrt</v>
      </c>
      <c r="E9" s="47" t="str">
        <f t="shared" si="7"/>
        <v>april</v>
      </c>
      <c r="F9" s="47" t="str">
        <f t="shared" si="7"/>
        <v>mei</v>
      </c>
      <c r="G9" s="47" t="str">
        <f t="shared" si="7"/>
        <v>juni</v>
      </c>
      <c r="H9" s="47" t="str">
        <f t="shared" si="7"/>
        <v>juli</v>
      </c>
      <c r="I9" s="47" t="str">
        <f t="shared" si="7"/>
        <v>aug</v>
      </c>
      <c r="J9" s="47" t="str">
        <f t="shared" si="7"/>
        <v>sept</v>
      </c>
      <c r="K9" s="47" t="str">
        <f t="shared" si="7"/>
        <v>okt</v>
      </c>
      <c r="L9" s="47" t="str">
        <f t="shared" si="7"/>
        <v>nov</v>
      </c>
      <c r="M9" s="47" t="str">
        <f t="shared" si="7"/>
        <v>dec</v>
      </c>
      <c r="N9" s="47" t="str">
        <f t="shared" si="7"/>
        <v>Totaal jaar</v>
      </c>
      <c r="O9" s="35"/>
      <c r="P9" s="35"/>
      <c r="Q9" s="35"/>
      <c r="R9" s="35"/>
      <c r="S9" s="35"/>
      <c r="T9" s="35"/>
      <c r="U9" s="35"/>
      <c r="V9" s="35"/>
      <c r="W9" s="35"/>
      <c r="X9" s="35"/>
      <c r="Y9" s="35"/>
      <c r="Z9" s="35"/>
    </row>
    <row r="10">
      <c r="A10" s="40" t="s">
        <v>57</v>
      </c>
      <c r="B10" s="41">
        <f t="shared" ref="B10:M10" si="8">B25+B40</f>
        <v>26594</v>
      </c>
      <c r="C10" s="41">
        <f t="shared" si="8"/>
        <v>6045</v>
      </c>
      <c r="D10" s="41">
        <f t="shared" si="8"/>
        <v>3279</v>
      </c>
      <c r="E10" s="41">
        <f t="shared" si="8"/>
        <v>6165</v>
      </c>
      <c r="F10" s="41">
        <f t="shared" si="8"/>
        <v>9088</v>
      </c>
      <c r="G10" s="41">
        <f t="shared" si="8"/>
        <v>4623.08</v>
      </c>
      <c r="H10" s="41">
        <f t="shared" si="8"/>
        <v>11350.67</v>
      </c>
      <c r="I10" s="41">
        <f t="shared" si="8"/>
        <v>7189.5</v>
      </c>
      <c r="J10" s="41">
        <f t="shared" si="8"/>
        <v>29521</v>
      </c>
      <c r="K10" s="41">
        <f t="shared" si="8"/>
        <v>6911</v>
      </c>
      <c r="L10" s="41">
        <f t="shared" si="8"/>
        <v>4305</v>
      </c>
      <c r="M10" s="41">
        <f t="shared" si="8"/>
        <v>8198</v>
      </c>
      <c r="N10" s="41">
        <f>SUM(B10:M10)</f>
        <v>123269.25</v>
      </c>
      <c r="O10" s="35"/>
      <c r="P10" s="35"/>
      <c r="Q10" s="35"/>
      <c r="R10" s="35"/>
      <c r="S10" s="35"/>
      <c r="T10" s="35"/>
      <c r="U10" s="35"/>
      <c r="V10" s="35"/>
      <c r="W10" s="35"/>
      <c r="X10" s="35"/>
      <c r="Y10" s="35"/>
      <c r="Z10" s="35"/>
    </row>
    <row r="11">
      <c r="A11" s="37" t="s">
        <v>58</v>
      </c>
      <c r="B11" s="44">
        <f t="shared" ref="B11:N11" si="9">B10</f>
        <v>26594</v>
      </c>
      <c r="C11" s="44">
        <f t="shared" si="9"/>
        <v>6045</v>
      </c>
      <c r="D11" s="44">
        <f t="shared" si="9"/>
        <v>3279</v>
      </c>
      <c r="E11" s="44">
        <f t="shared" si="9"/>
        <v>6165</v>
      </c>
      <c r="F11" s="44">
        <f t="shared" si="9"/>
        <v>9088</v>
      </c>
      <c r="G11" s="44">
        <f t="shared" si="9"/>
        <v>4623.08</v>
      </c>
      <c r="H11" s="44">
        <f t="shared" si="9"/>
        <v>11350.67</v>
      </c>
      <c r="I11" s="44">
        <f t="shared" si="9"/>
        <v>7189.5</v>
      </c>
      <c r="J11" s="44">
        <f t="shared" si="9"/>
        <v>29521</v>
      </c>
      <c r="K11" s="44">
        <f t="shared" si="9"/>
        <v>6911</v>
      </c>
      <c r="L11" s="44">
        <f t="shared" si="9"/>
        <v>4305</v>
      </c>
      <c r="M11" s="44">
        <f t="shared" si="9"/>
        <v>8198</v>
      </c>
      <c r="N11" s="44">
        <f t="shared" si="9"/>
        <v>123269.25</v>
      </c>
      <c r="O11" s="35"/>
      <c r="P11" s="35"/>
      <c r="Q11" s="35"/>
      <c r="R11" s="35"/>
      <c r="S11" s="35"/>
      <c r="T11" s="35"/>
      <c r="U11" s="35"/>
      <c r="V11" s="35"/>
      <c r="W11" s="35"/>
      <c r="X11" s="35"/>
      <c r="Y11" s="35"/>
      <c r="Z11" s="35"/>
    </row>
    <row r="12">
      <c r="A12" s="36"/>
      <c r="B12" s="34"/>
      <c r="C12" s="34"/>
      <c r="D12" s="34"/>
      <c r="E12" s="34"/>
      <c r="F12" s="34"/>
      <c r="G12" s="34"/>
      <c r="H12" s="34"/>
      <c r="I12" s="34"/>
      <c r="J12" s="34"/>
      <c r="K12" s="34"/>
      <c r="L12" s="34"/>
      <c r="M12" s="34"/>
      <c r="N12" s="48">
        <f>N11-N26-N40</f>
        <v>0</v>
      </c>
      <c r="O12" s="35"/>
      <c r="P12" s="35"/>
      <c r="Q12" s="35"/>
      <c r="R12" s="35"/>
      <c r="S12" s="35"/>
      <c r="T12" s="35"/>
      <c r="U12" s="35"/>
      <c r="V12" s="35"/>
      <c r="W12" s="35"/>
      <c r="X12" s="35"/>
      <c r="Y12" s="35"/>
      <c r="Z12" s="35"/>
    </row>
    <row r="13">
      <c r="A13" s="36"/>
      <c r="B13" s="34"/>
      <c r="C13" s="34"/>
      <c r="D13" s="34"/>
      <c r="E13" s="34"/>
      <c r="F13" s="34"/>
      <c r="G13" s="34"/>
      <c r="H13" s="34"/>
      <c r="I13" s="34"/>
      <c r="J13" s="34"/>
      <c r="K13" s="34"/>
      <c r="L13" s="34"/>
      <c r="M13" s="34"/>
      <c r="N13" s="49">
        <f>N11-N7</f>
        <v>11745.85</v>
      </c>
      <c r="O13" s="34" t="s">
        <v>59</v>
      </c>
      <c r="P13" s="35"/>
      <c r="Q13" s="35"/>
      <c r="R13" s="35"/>
      <c r="S13" s="35"/>
      <c r="T13" s="35"/>
      <c r="U13" s="35"/>
      <c r="V13" s="35"/>
      <c r="W13" s="35"/>
      <c r="X13" s="35"/>
      <c r="Y13" s="35"/>
      <c r="Z13" s="35"/>
    </row>
    <row r="14">
      <c r="A14" s="36"/>
      <c r="B14" s="34"/>
      <c r="C14" s="34"/>
      <c r="D14" s="34"/>
      <c r="E14" s="34"/>
      <c r="F14" s="34"/>
      <c r="G14" s="34"/>
      <c r="H14" s="34"/>
      <c r="I14" s="34"/>
      <c r="J14" s="34"/>
      <c r="K14" s="34"/>
      <c r="L14" s="34"/>
      <c r="M14" s="34"/>
      <c r="N14" s="35"/>
      <c r="O14" s="35"/>
      <c r="P14" s="35"/>
      <c r="Q14" s="35"/>
      <c r="R14" s="35"/>
      <c r="S14" s="35"/>
      <c r="T14" s="35"/>
      <c r="U14" s="35"/>
      <c r="V14" s="35"/>
      <c r="W14" s="35"/>
      <c r="X14" s="35"/>
      <c r="Y14" s="35"/>
      <c r="Z14" s="35"/>
    </row>
    <row r="15">
      <c r="A15" s="36"/>
      <c r="B15" s="34"/>
      <c r="C15" s="34"/>
      <c r="D15" s="34"/>
      <c r="E15" s="34"/>
      <c r="F15" s="34"/>
      <c r="G15" s="34"/>
      <c r="H15" s="34"/>
      <c r="I15" s="34"/>
      <c r="J15" s="34"/>
      <c r="K15" s="34"/>
      <c r="L15" s="34"/>
      <c r="M15" s="34"/>
      <c r="N15" s="35"/>
      <c r="O15" s="35"/>
      <c r="P15" s="35"/>
      <c r="Q15" s="35"/>
      <c r="R15" s="35"/>
      <c r="S15" s="35"/>
      <c r="T15" s="35"/>
      <c r="U15" s="35"/>
      <c r="V15" s="35"/>
      <c r="W15" s="35"/>
      <c r="X15" s="35"/>
      <c r="Y15" s="35"/>
      <c r="Z15" s="35"/>
    </row>
    <row r="16">
      <c r="A16" s="36" t="s">
        <v>60</v>
      </c>
      <c r="B16" s="34"/>
      <c r="C16" s="34"/>
      <c r="D16" s="34"/>
      <c r="E16" s="34"/>
      <c r="F16" s="34"/>
      <c r="G16" s="34"/>
      <c r="H16" s="34"/>
      <c r="I16" s="34"/>
      <c r="J16" s="34"/>
      <c r="K16" s="34"/>
      <c r="L16" s="34"/>
      <c r="M16" s="34"/>
      <c r="N16" s="35"/>
      <c r="O16" s="35"/>
      <c r="P16" s="35"/>
      <c r="Q16" s="35"/>
      <c r="R16" s="35"/>
      <c r="S16" s="35"/>
      <c r="T16" s="35"/>
      <c r="U16" s="35"/>
      <c r="V16" s="35"/>
      <c r="W16" s="35"/>
      <c r="X16" s="35"/>
      <c r="Y16" s="35"/>
      <c r="Z16" s="35"/>
    </row>
    <row r="17">
      <c r="A17" s="36"/>
      <c r="B17" s="34"/>
      <c r="C17" s="34"/>
      <c r="D17" s="34"/>
      <c r="E17" s="34"/>
      <c r="F17" s="34"/>
      <c r="G17" s="34"/>
      <c r="H17" s="34"/>
      <c r="I17" s="34"/>
      <c r="J17" s="34"/>
      <c r="K17" s="34"/>
      <c r="L17" s="34"/>
      <c r="M17" s="34"/>
      <c r="N17" s="35"/>
      <c r="O17" s="35"/>
      <c r="P17" s="35"/>
      <c r="Q17" s="35"/>
      <c r="R17" s="35"/>
      <c r="S17" s="35"/>
      <c r="T17" s="35"/>
      <c r="U17" s="35"/>
      <c r="V17" s="35"/>
      <c r="W17" s="35"/>
      <c r="X17" s="35"/>
      <c r="Y17" s="35"/>
      <c r="Z17" s="35"/>
    </row>
    <row r="18">
      <c r="A18" s="50" t="s">
        <v>61</v>
      </c>
      <c r="B18" s="34" t="s">
        <v>62</v>
      </c>
      <c r="C18" s="34" t="s">
        <v>63</v>
      </c>
      <c r="D18" s="34" t="s">
        <v>64</v>
      </c>
      <c r="E18" s="34" t="s">
        <v>65</v>
      </c>
      <c r="F18" s="34" t="s">
        <v>66</v>
      </c>
      <c r="G18" s="34" t="s">
        <v>67</v>
      </c>
      <c r="H18" s="34" t="s">
        <v>68</v>
      </c>
      <c r="I18" s="34" t="s">
        <v>69</v>
      </c>
      <c r="J18" s="34" t="s">
        <v>70</v>
      </c>
      <c r="K18" s="34" t="s">
        <v>71</v>
      </c>
      <c r="L18" s="34" t="s">
        <v>72</v>
      </c>
      <c r="M18" s="34" t="s">
        <v>73</v>
      </c>
      <c r="N18" s="51" t="s">
        <v>52</v>
      </c>
      <c r="O18" s="35"/>
      <c r="P18" s="35"/>
      <c r="Q18" s="35"/>
      <c r="R18" s="35"/>
      <c r="S18" s="35"/>
      <c r="T18" s="35"/>
      <c r="U18" s="35"/>
      <c r="V18" s="35"/>
      <c r="W18" s="35"/>
      <c r="X18" s="35"/>
      <c r="Y18" s="35"/>
      <c r="Z18" s="35"/>
    </row>
    <row r="19">
      <c r="A19" s="52" t="s">
        <v>13</v>
      </c>
      <c r="B19" s="53">
        <f>2100+3000</f>
        <v>5100</v>
      </c>
      <c r="C19" s="54">
        <f>3500+1000+2000</f>
        <v>6500</v>
      </c>
      <c r="D19" s="53">
        <v>3000.0</v>
      </c>
      <c r="E19" s="54">
        <f>3500+3000+1000</f>
        <v>7500</v>
      </c>
      <c r="F19" s="54">
        <f>1300+500+3000+1000+3000</f>
        <v>8800</v>
      </c>
      <c r="G19" s="54">
        <f>3000+3000+1000</f>
        <v>7000</v>
      </c>
      <c r="H19" s="54">
        <f>3500+1000+1500+1000</f>
        <v>7000</v>
      </c>
      <c r="I19" s="54">
        <f>1000+3000+500+1000+3000</f>
        <v>8500</v>
      </c>
      <c r="J19" s="54">
        <f>5000+3500+1500+1000+2000+500</f>
        <v>13500</v>
      </c>
      <c r="K19" s="54">
        <f>1000+3500+2000+475+4000</f>
        <v>10975</v>
      </c>
      <c r="L19" s="54">
        <f>3000+5000</f>
        <v>8000</v>
      </c>
      <c r="M19" s="54">
        <f>1000+4000+1000</f>
        <v>6000</v>
      </c>
      <c r="N19" s="54">
        <f t="shared" ref="N19:N22" si="10">SUM(B19:M19)</f>
        <v>91875</v>
      </c>
    </row>
    <row r="20">
      <c r="A20" s="53" t="s">
        <v>53</v>
      </c>
      <c r="B20" s="53">
        <v>583.99</v>
      </c>
      <c r="C20" s="53">
        <v>145.09</v>
      </c>
      <c r="D20" s="53">
        <v>38.72</v>
      </c>
      <c r="E20" s="53">
        <v>120.58</v>
      </c>
      <c r="J20" s="53">
        <v>309.38</v>
      </c>
      <c r="L20" s="53">
        <v>78.0</v>
      </c>
      <c r="N20" s="54">
        <f t="shared" si="10"/>
        <v>1275.76</v>
      </c>
    </row>
    <row r="21">
      <c r="A21" s="53" t="s">
        <v>54</v>
      </c>
      <c r="B21" s="54">
        <f>21+9+12.54</f>
        <v>42.54</v>
      </c>
      <c r="C21" s="54">
        <f>17+9+9</f>
        <v>35</v>
      </c>
      <c r="D21" s="54">
        <f t="shared" ref="D21:E21" si="11">17+9</f>
        <v>26</v>
      </c>
      <c r="E21" s="54">
        <f t="shared" si="11"/>
        <v>26</v>
      </c>
      <c r="F21" s="54">
        <f>9*4+17+9</f>
        <v>62</v>
      </c>
      <c r="G21" s="54">
        <f>+9+9+17+9</f>
        <v>44</v>
      </c>
      <c r="H21" s="53">
        <v>64.18</v>
      </c>
      <c r="I21" s="53">
        <v>62.0</v>
      </c>
      <c r="J21" s="54">
        <f>27+17+18</f>
        <v>62</v>
      </c>
      <c r="K21" s="53">
        <v>62.25</v>
      </c>
      <c r="L21" s="53">
        <v>35.0</v>
      </c>
      <c r="M21" s="53">
        <v>44.0</v>
      </c>
      <c r="N21" s="54">
        <f t="shared" si="10"/>
        <v>564.97</v>
      </c>
    </row>
    <row r="22">
      <c r="A22" s="34" t="s">
        <v>74</v>
      </c>
      <c r="B22" s="35">
        <f t="shared" ref="B22:M22" si="12">B19+B20+B21</f>
        <v>5726.53</v>
      </c>
      <c r="C22" s="35">
        <f t="shared" si="12"/>
        <v>6680.09</v>
      </c>
      <c r="D22" s="35">
        <f t="shared" si="12"/>
        <v>3064.72</v>
      </c>
      <c r="E22" s="35">
        <f t="shared" si="12"/>
        <v>7646.58</v>
      </c>
      <c r="F22" s="35">
        <f t="shared" si="12"/>
        <v>8862</v>
      </c>
      <c r="G22" s="35">
        <f t="shared" si="12"/>
        <v>7044</v>
      </c>
      <c r="H22" s="35">
        <f t="shared" si="12"/>
        <v>7064.18</v>
      </c>
      <c r="I22" s="35">
        <f t="shared" si="12"/>
        <v>8562</v>
      </c>
      <c r="J22" s="35">
        <f t="shared" si="12"/>
        <v>13871.38</v>
      </c>
      <c r="K22" s="35">
        <f t="shared" si="12"/>
        <v>11037.25</v>
      </c>
      <c r="L22" s="35">
        <f t="shared" si="12"/>
        <v>8113</v>
      </c>
      <c r="M22" s="35">
        <f t="shared" si="12"/>
        <v>6044</v>
      </c>
      <c r="N22" s="35">
        <f t="shared" si="10"/>
        <v>93715.73</v>
      </c>
      <c r="O22" s="35"/>
      <c r="P22" s="35"/>
      <c r="Q22" s="35"/>
      <c r="R22" s="35"/>
      <c r="S22" s="35"/>
      <c r="T22" s="35"/>
      <c r="U22" s="35"/>
      <c r="V22" s="35"/>
      <c r="W22" s="35"/>
      <c r="X22" s="35"/>
      <c r="Y22" s="35"/>
      <c r="Z22" s="35"/>
    </row>
    <row r="23">
      <c r="D23" s="54">
        <f>3064.72-D22</f>
        <v>0</v>
      </c>
      <c r="E23" s="54">
        <f>7646.58-E22</f>
        <v>0</v>
      </c>
      <c r="H23" s="54">
        <f>27146.07-H31</f>
        <v>0</v>
      </c>
      <c r="I23" s="54">
        <f>20983.57-I31</f>
        <v>0</v>
      </c>
      <c r="J23" s="54">
        <f>35893.19-J31</f>
        <v>0</v>
      </c>
      <c r="K23" s="54">
        <f>31766.94-K31</f>
        <v>0</v>
      </c>
      <c r="L23" s="54">
        <f>27238.94-L31</f>
        <v>0</v>
      </c>
      <c r="M23" s="54">
        <f>28597.94-M31</f>
        <v>0</v>
      </c>
    </row>
    <row r="24">
      <c r="A24" s="50" t="s">
        <v>75</v>
      </c>
      <c r="B24" s="34"/>
      <c r="C24" s="34"/>
      <c r="D24" s="34"/>
      <c r="E24" s="34"/>
      <c r="F24" s="34"/>
      <c r="G24" s="34"/>
      <c r="H24" s="34"/>
      <c r="I24" s="34"/>
      <c r="J24" s="34"/>
      <c r="K24" s="34"/>
      <c r="L24" s="34"/>
      <c r="M24" s="34"/>
    </row>
    <row r="25">
      <c r="A25" s="52" t="s">
        <v>57</v>
      </c>
      <c r="B25" s="53">
        <v>26004.0</v>
      </c>
      <c r="C25" s="53">
        <v>4645.0</v>
      </c>
      <c r="D25" s="53">
        <v>2774.0</v>
      </c>
      <c r="E25" s="53">
        <v>4835.0</v>
      </c>
      <c r="F25" s="53">
        <v>6838.0</v>
      </c>
      <c r="G25" s="53">
        <v>3485.0</v>
      </c>
      <c r="H25" s="53">
        <v>9968.17</v>
      </c>
      <c r="I25" s="53">
        <v>2399.5</v>
      </c>
      <c r="J25" s="53">
        <v>28781.0</v>
      </c>
      <c r="K25" s="53">
        <v>6911.0</v>
      </c>
      <c r="L25" s="53">
        <v>3585.0</v>
      </c>
      <c r="M25" s="53">
        <v>7403.0</v>
      </c>
      <c r="N25" s="54">
        <f>SUM(B25:M25)</f>
        <v>107628.67</v>
      </c>
    </row>
    <row r="26">
      <c r="A26" s="36" t="s">
        <v>58</v>
      </c>
      <c r="B26" s="34">
        <f t="shared" ref="B26:N26" si="13">B25</f>
        <v>26004</v>
      </c>
      <c r="C26" s="34">
        <f t="shared" si="13"/>
        <v>4645</v>
      </c>
      <c r="D26" s="34">
        <f t="shared" si="13"/>
        <v>2774</v>
      </c>
      <c r="E26" s="34">
        <f t="shared" si="13"/>
        <v>4835</v>
      </c>
      <c r="F26" s="34">
        <f t="shared" si="13"/>
        <v>6838</v>
      </c>
      <c r="G26" s="34">
        <f t="shared" si="13"/>
        <v>3485</v>
      </c>
      <c r="H26" s="34">
        <f t="shared" si="13"/>
        <v>9968.17</v>
      </c>
      <c r="I26" s="34">
        <f t="shared" si="13"/>
        <v>2399.5</v>
      </c>
      <c r="J26" s="34">
        <f t="shared" si="13"/>
        <v>28781</v>
      </c>
      <c r="K26" s="34">
        <f t="shared" si="13"/>
        <v>6911</v>
      </c>
      <c r="L26" s="34">
        <f t="shared" si="13"/>
        <v>3585</v>
      </c>
      <c r="M26" s="34">
        <f t="shared" si="13"/>
        <v>7403</v>
      </c>
      <c r="N26" s="54">
        <f t="shared" si="13"/>
        <v>107628.67</v>
      </c>
    </row>
    <row r="27">
      <c r="A27" s="55"/>
      <c r="B27" s="34"/>
      <c r="C27" s="34"/>
      <c r="D27" s="34"/>
      <c r="E27" s="34"/>
      <c r="F27" s="34"/>
      <c r="G27" s="34"/>
      <c r="H27" s="34"/>
      <c r="I27" s="34"/>
      <c r="J27" s="34"/>
      <c r="K27" s="34"/>
      <c r="L27" s="34"/>
      <c r="M27" s="34"/>
    </row>
    <row r="28">
      <c r="A28" s="50" t="s">
        <v>76</v>
      </c>
      <c r="B28" s="34">
        <v>14685.0</v>
      </c>
      <c r="C28" s="34">
        <f t="shared" ref="C28:M28" si="14">B31</f>
        <v>34962.47</v>
      </c>
      <c r="D28" s="34">
        <f t="shared" si="14"/>
        <v>32927.38</v>
      </c>
      <c r="E28" s="34">
        <f t="shared" si="14"/>
        <v>32636.66</v>
      </c>
      <c r="F28" s="34">
        <f t="shared" si="14"/>
        <v>29825.08</v>
      </c>
      <c r="G28" s="34">
        <f t="shared" si="14"/>
        <v>27801.08</v>
      </c>
      <c r="H28" s="34">
        <f t="shared" si="14"/>
        <v>24242.08</v>
      </c>
      <c r="I28" s="34">
        <f t="shared" si="14"/>
        <v>27146.07</v>
      </c>
      <c r="J28" s="34">
        <f t="shared" si="14"/>
        <v>20983.57</v>
      </c>
      <c r="K28" s="34">
        <f t="shared" si="14"/>
        <v>35893.19</v>
      </c>
      <c r="L28" s="34">
        <f t="shared" si="14"/>
        <v>31766.94</v>
      </c>
      <c r="M28" s="34">
        <f t="shared" si="14"/>
        <v>27238.94</v>
      </c>
      <c r="N28" s="54">
        <f>B28</f>
        <v>14685</v>
      </c>
    </row>
    <row r="29">
      <c r="A29" s="50" t="s">
        <v>77</v>
      </c>
      <c r="B29" s="53">
        <f t="shared" ref="B29:M29" si="15">-B22</f>
        <v>-5726.53</v>
      </c>
      <c r="C29" s="53">
        <f t="shared" si="15"/>
        <v>-6680.09</v>
      </c>
      <c r="D29" s="53">
        <f t="shared" si="15"/>
        <v>-3064.72</v>
      </c>
      <c r="E29" s="53">
        <f t="shared" si="15"/>
        <v>-7646.58</v>
      </c>
      <c r="F29" s="53">
        <f t="shared" si="15"/>
        <v>-8862</v>
      </c>
      <c r="G29" s="53">
        <f t="shared" si="15"/>
        <v>-7044</v>
      </c>
      <c r="H29" s="53">
        <f t="shared" si="15"/>
        <v>-7064.18</v>
      </c>
      <c r="I29" s="53">
        <f t="shared" si="15"/>
        <v>-8562</v>
      </c>
      <c r="J29" s="53">
        <f t="shared" si="15"/>
        <v>-13871.38</v>
      </c>
      <c r="K29" s="53">
        <f t="shared" si="15"/>
        <v>-11037.25</v>
      </c>
      <c r="L29" s="53">
        <f t="shared" si="15"/>
        <v>-8113</v>
      </c>
      <c r="M29" s="53">
        <f t="shared" si="15"/>
        <v>-6044</v>
      </c>
      <c r="N29" s="54">
        <f t="shared" ref="N29:N30" si="17">SUM(B29:M29)</f>
        <v>-93715.73</v>
      </c>
    </row>
    <row r="30">
      <c r="A30" s="50" t="s">
        <v>78</v>
      </c>
      <c r="B30" s="53">
        <f t="shared" ref="B30:M30" si="16">B26</f>
        <v>26004</v>
      </c>
      <c r="C30" s="53">
        <f t="shared" si="16"/>
        <v>4645</v>
      </c>
      <c r="D30" s="53">
        <f t="shared" si="16"/>
        <v>2774</v>
      </c>
      <c r="E30" s="53">
        <f t="shared" si="16"/>
        <v>4835</v>
      </c>
      <c r="F30" s="53">
        <f t="shared" si="16"/>
        <v>6838</v>
      </c>
      <c r="G30" s="53">
        <f t="shared" si="16"/>
        <v>3485</v>
      </c>
      <c r="H30" s="53">
        <f t="shared" si="16"/>
        <v>9968.17</v>
      </c>
      <c r="I30" s="53">
        <f t="shared" si="16"/>
        <v>2399.5</v>
      </c>
      <c r="J30" s="53">
        <f t="shared" si="16"/>
        <v>28781</v>
      </c>
      <c r="K30" s="53">
        <f t="shared" si="16"/>
        <v>6911</v>
      </c>
      <c r="L30" s="53">
        <f t="shared" si="16"/>
        <v>3585</v>
      </c>
      <c r="M30" s="53">
        <f t="shared" si="16"/>
        <v>7403</v>
      </c>
      <c r="N30" s="54">
        <f t="shared" si="17"/>
        <v>107628.67</v>
      </c>
    </row>
    <row r="31">
      <c r="A31" s="50" t="s">
        <v>76</v>
      </c>
      <c r="B31" s="34">
        <f t="shared" ref="B31:N31" si="18">SUM(B28:B30)</f>
        <v>34962.47</v>
      </c>
      <c r="C31" s="34">
        <f t="shared" si="18"/>
        <v>32927.38</v>
      </c>
      <c r="D31" s="34">
        <f t="shared" si="18"/>
        <v>32636.66</v>
      </c>
      <c r="E31" s="34">
        <f t="shared" si="18"/>
        <v>29825.08</v>
      </c>
      <c r="F31" s="34">
        <f t="shared" si="18"/>
        <v>27801.08</v>
      </c>
      <c r="G31" s="34">
        <f t="shared" si="18"/>
        <v>24242.08</v>
      </c>
      <c r="H31" s="34">
        <f t="shared" si="18"/>
        <v>27146.07</v>
      </c>
      <c r="I31" s="34">
        <f t="shared" si="18"/>
        <v>20983.57</v>
      </c>
      <c r="J31" s="34">
        <f t="shared" si="18"/>
        <v>35893.19</v>
      </c>
      <c r="K31" s="34">
        <f t="shared" si="18"/>
        <v>31766.94</v>
      </c>
      <c r="L31" s="34">
        <f t="shared" si="18"/>
        <v>27238.94</v>
      </c>
      <c r="M31" s="34">
        <f t="shared" si="18"/>
        <v>28597.94</v>
      </c>
      <c r="N31" s="54">
        <f t="shared" si="18"/>
        <v>28597.94</v>
      </c>
    </row>
    <row r="32">
      <c r="A32" s="36"/>
      <c r="B32" s="34"/>
      <c r="C32" s="34"/>
      <c r="D32" s="34"/>
      <c r="E32" s="34"/>
      <c r="F32" s="34"/>
      <c r="G32" s="34"/>
      <c r="H32" s="34"/>
      <c r="I32" s="34"/>
      <c r="J32" s="34"/>
      <c r="K32" s="34"/>
      <c r="L32" s="34"/>
      <c r="M32" s="34"/>
    </row>
    <row r="33">
      <c r="A33" s="56" t="s">
        <v>79</v>
      </c>
      <c r="B33" s="57" t="s">
        <v>62</v>
      </c>
      <c r="C33" s="34" t="s">
        <v>63</v>
      </c>
      <c r="D33" s="34" t="s">
        <v>64</v>
      </c>
      <c r="E33" s="34" t="s">
        <v>65</v>
      </c>
      <c r="F33" s="34" t="s">
        <v>66</v>
      </c>
      <c r="G33" s="34" t="s">
        <v>67</v>
      </c>
      <c r="H33" s="34" t="s">
        <v>68</v>
      </c>
      <c r="I33" s="34" t="s">
        <v>69</v>
      </c>
      <c r="J33" s="34" t="s">
        <v>80</v>
      </c>
      <c r="K33" s="34" t="s">
        <v>71</v>
      </c>
      <c r="L33" s="34" t="s">
        <v>72</v>
      </c>
      <c r="M33" s="34" t="s">
        <v>73</v>
      </c>
    </row>
    <row r="34">
      <c r="A34" s="52" t="s">
        <v>13</v>
      </c>
      <c r="B34" s="54">
        <f>2900</f>
        <v>2900</v>
      </c>
      <c r="E34" s="53">
        <v>2300.0</v>
      </c>
      <c r="F34" s="53">
        <v>2750.0</v>
      </c>
      <c r="H34" s="53">
        <v>2000.0</v>
      </c>
      <c r="I34" s="53">
        <v>5500.0</v>
      </c>
      <c r="M34" s="53">
        <v>1900.0</v>
      </c>
      <c r="N34" s="54">
        <f t="shared" ref="N34:N37" si="19">SUM(A34:M34)</f>
        <v>17350</v>
      </c>
    </row>
    <row r="35">
      <c r="A35" s="53" t="s">
        <v>53</v>
      </c>
      <c r="B35" s="54">
        <f>19.9</f>
        <v>19.9</v>
      </c>
      <c r="D35" s="53">
        <v>19.9</v>
      </c>
      <c r="E35" s="53">
        <f>19.9*2</f>
        <v>39.8</v>
      </c>
      <c r="F35" s="54">
        <f>19.9</f>
        <v>19.9</v>
      </c>
      <c r="G35" s="53">
        <v>19.9</v>
      </c>
      <c r="H35" s="53">
        <v>19.9</v>
      </c>
      <c r="I35" s="53">
        <v>19.9</v>
      </c>
      <c r="J35" s="53">
        <f>19.9+29.9</f>
        <v>49.8</v>
      </c>
      <c r="L35" s="53">
        <v>29.9</v>
      </c>
      <c r="M35" s="53">
        <v>29.9</v>
      </c>
      <c r="N35" s="54">
        <f t="shared" si="19"/>
        <v>268.8</v>
      </c>
    </row>
    <row r="36">
      <c r="A36" s="53" t="s">
        <v>54</v>
      </c>
      <c r="B36" s="54">
        <f>42.96</f>
        <v>42.96</v>
      </c>
      <c r="E36" s="53">
        <v>43.49</v>
      </c>
      <c r="H36" s="53">
        <v>49.56</v>
      </c>
      <c r="J36" s="53">
        <v>52.86</v>
      </c>
      <c r="N36" s="54">
        <f t="shared" si="19"/>
        <v>188.87</v>
      </c>
    </row>
    <row r="37">
      <c r="A37" s="34" t="s">
        <v>74</v>
      </c>
      <c r="B37" s="35">
        <f t="shared" ref="B37:M37" si="20">B34+B35+B36</f>
        <v>2962.86</v>
      </c>
      <c r="C37" s="35">
        <f t="shared" si="20"/>
        <v>0</v>
      </c>
      <c r="D37" s="35">
        <f t="shared" si="20"/>
        <v>19.9</v>
      </c>
      <c r="E37" s="35">
        <f t="shared" si="20"/>
        <v>2383.29</v>
      </c>
      <c r="F37" s="35">
        <f t="shared" si="20"/>
        <v>2769.9</v>
      </c>
      <c r="G37" s="35">
        <f t="shared" si="20"/>
        <v>19.9</v>
      </c>
      <c r="H37" s="35">
        <f t="shared" si="20"/>
        <v>2069.46</v>
      </c>
      <c r="I37" s="35">
        <f t="shared" si="20"/>
        <v>5519.9</v>
      </c>
      <c r="J37" s="35">
        <f t="shared" si="20"/>
        <v>102.66</v>
      </c>
      <c r="K37" s="35">
        <f t="shared" si="20"/>
        <v>0</v>
      </c>
      <c r="L37" s="35">
        <f t="shared" si="20"/>
        <v>29.9</v>
      </c>
      <c r="M37" s="35">
        <f t="shared" si="20"/>
        <v>1929.9</v>
      </c>
      <c r="N37" s="35">
        <f t="shared" si="19"/>
        <v>17807.67</v>
      </c>
      <c r="O37" s="35"/>
      <c r="P37" s="35"/>
      <c r="Q37" s="35"/>
      <c r="R37" s="35"/>
      <c r="S37" s="35"/>
      <c r="T37" s="35"/>
      <c r="U37" s="35"/>
      <c r="V37" s="35"/>
      <c r="W37" s="35"/>
      <c r="X37" s="35"/>
      <c r="Y37" s="35"/>
      <c r="Z37" s="35"/>
    </row>
    <row r="39">
      <c r="A39" s="56" t="s">
        <v>81</v>
      </c>
      <c r="B39" s="53"/>
    </row>
    <row r="40">
      <c r="A40" s="52" t="s">
        <v>57</v>
      </c>
      <c r="B40" s="53">
        <f>475+40+75</f>
        <v>590</v>
      </c>
      <c r="C40" s="54">
        <f>125+1025+250</f>
        <v>1400</v>
      </c>
      <c r="D40" s="54">
        <f>190+280+35</f>
        <v>505</v>
      </c>
      <c r="E40" s="54">
        <f>65+375+300+100+115+375</f>
        <v>1330</v>
      </c>
      <c r="F40" s="54">
        <f>80+1920+250</f>
        <v>2250</v>
      </c>
      <c r="G40" s="54">
        <f>250+125+30+733.08</f>
        <v>1138.08</v>
      </c>
      <c r="H40" s="54">
        <f>375+287.5+345+375</f>
        <v>1382.5</v>
      </c>
      <c r="I40" s="54">
        <f>50+30+30+65+3925+580+110</f>
        <v>4790</v>
      </c>
      <c r="J40" s="54">
        <f>65+375+150+25+100+25</f>
        <v>740</v>
      </c>
      <c r="L40" s="54">
        <f>350+50+95+225</f>
        <v>720</v>
      </c>
      <c r="M40" s="53">
        <f>450+50+130+165</f>
        <v>795</v>
      </c>
      <c r="N40" s="54">
        <f t="shared" ref="N40:N41" si="22">SUM(B40:M40)</f>
        <v>15640.58</v>
      </c>
    </row>
    <row r="41">
      <c r="A41" s="36" t="s">
        <v>58</v>
      </c>
      <c r="B41" s="53">
        <f t="shared" ref="B41:M41" si="21">B40</f>
        <v>590</v>
      </c>
      <c r="C41" s="53">
        <f t="shared" si="21"/>
        <v>1400</v>
      </c>
      <c r="D41" s="53">
        <f t="shared" si="21"/>
        <v>505</v>
      </c>
      <c r="E41" s="53">
        <f t="shared" si="21"/>
        <v>1330</v>
      </c>
      <c r="F41" s="53">
        <f t="shared" si="21"/>
        <v>2250</v>
      </c>
      <c r="G41" s="53">
        <f t="shared" si="21"/>
        <v>1138.08</v>
      </c>
      <c r="H41" s="53">
        <f t="shared" si="21"/>
        <v>1382.5</v>
      </c>
      <c r="I41" s="53">
        <f t="shared" si="21"/>
        <v>4790</v>
      </c>
      <c r="J41" s="53">
        <f t="shared" si="21"/>
        <v>740</v>
      </c>
      <c r="K41" s="53" t="str">
        <f t="shared" si="21"/>
        <v/>
      </c>
      <c r="L41" s="53">
        <f t="shared" si="21"/>
        <v>720</v>
      </c>
      <c r="M41" s="53">
        <f t="shared" si="21"/>
        <v>795</v>
      </c>
      <c r="N41" s="54">
        <f t="shared" si="22"/>
        <v>15640.58</v>
      </c>
    </row>
    <row r="42">
      <c r="A42" s="36"/>
      <c r="B42" s="53"/>
    </row>
    <row r="43">
      <c r="A43" s="56" t="s">
        <v>76</v>
      </c>
      <c r="B43" s="34">
        <v>2474.0</v>
      </c>
      <c r="C43" s="54">
        <f t="shared" ref="C43:M43" si="23">B46</f>
        <v>101.14</v>
      </c>
      <c r="D43" s="54">
        <f t="shared" si="23"/>
        <v>1501.14</v>
      </c>
      <c r="E43" s="54">
        <f t="shared" si="23"/>
        <v>1986.24</v>
      </c>
      <c r="F43" s="54">
        <f t="shared" si="23"/>
        <v>932.95</v>
      </c>
      <c r="G43" s="54">
        <f t="shared" si="23"/>
        <v>413.05</v>
      </c>
      <c r="H43" s="54">
        <f t="shared" si="23"/>
        <v>1531.23</v>
      </c>
      <c r="I43" s="54">
        <f t="shared" si="23"/>
        <v>844.27</v>
      </c>
      <c r="J43" s="54">
        <f t="shared" si="23"/>
        <v>114.37</v>
      </c>
      <c r="K43" s="54">
        <f t="shared" si="23"/>
        <v>751.71</v>
      </c>
      <c r="L43" s="54">
        <f t="shared" si="23"/>
        <v>751.71</v>
      </c>
      <c r="M43" s="54">
        <f t="shared" si="23"/>
        <v>1441.81</v>
      </c>
      <c r="N43" s="54">
        <f>B43</f>
        <v>2474</v>
      </c>
    </row>
    <row r="44">
      <c r="A44" s="56" t="s">
        <v>77</v>
      </c>
      <c r="B44" s="54">
        <f t="shared" ref="B44:M44" si="24">-B37</f>
        <v>-2962.86</v>
      </c>
      <c r="C44" s="54">
        <f t="shared" si="24"/>
        <v>0</v>
      </c>
      <c r="D44" s="54">
        <f t="shared" si="24"/>
        <v>-19.9</v>
      </c>
      <c r="E44" s="54">
        <f t="shared" si="24"/>
        <v>-2383.29</v>
      </c>
      <c r="F44" s="54">
        <f t="shared" si="24"/>
        <v>-2769.9</v>
      </c>
      <c r="G44" s="54">
        <f t="shared" si="24"/>
        <v>-19.9</v>
      </c>
      <c r="H44" s="54">
        <f t="shared" si="24"/>
        <v>-2069.46</v>
      </c>
      <c r="I44" s="54">
        <f t="shared" si="24"/>
        <v>-5519.9</v>
      </c>
      <c r="J44" s="54">
        <f t="shared" si="24"/>
        <v>-102.66</v>
      </c>
      <c r="K44" s="54">
        <f t="shared" si="24"/>
        <v>0</v>
      </c>
      <c r="L44" s="54">
        <f t="shared" si="24"/>
        <v>-29.9</v>
      </c>
      <c r="M44" s="54">
        <f t="shared" si="24"/>
        <v>-1929.9</v>
      </c>
      <c r="N44" s="54">
        <f t="shared" ref="N44:N45" si="26">SUM(B44:M44)</f>
        <v>-17807.67</v>
      </c>
    </row>
    <row r="45">
      <c r="A45" s="56" t="s">
        <v>78</v>
      </c>
      <c r="B45" s="54">
        <f t="shared" ref="B45:M45" si="25">B41</f>
        <v>590</v>
      </c>
      <c r="C45" s="54">
        <f t="shared" si="25"/>
        <v>1400</v>
      </c>
      <c r="D45" s="54">
        <f t="shared" si="25"/>
        <v>505</v>
      </c>
      <c r="E45" s="54">
        <f t="shared" si="25"/>
        <v>1330</v>
      </c>
      <c r="F45" s="54">
        <f t="shared" si="25"/>
        <v>2250</v>
      </c>
      <c r="G45" s="54">
        <f t="shared" si="25"/>
        <v>1138.08</v>
      </c>
      <c r="H45" s="54">
        <f t="shared" si="25"/>
        <v>1382.5</v>
      </c>
      <c r="I45" s="54">
        <f t="shared" si="25"/>
        <v>4790</v>
      </c>
      <c r="J45" s="54">
        <f t="shared" si="25"/>
        <v>740</v>
      </c>
      <c r="K45" s="54" t="str">
        <f t="shared" si="25"/>
        <v/>
      </c>
      <c r="L45" s="54">
        <f t="shared" si="25"/>
        <v>720</v>
      </c>
      <c r="M45" s="54">
        <f t="shared" si="25"/>
        <v>795</v>
      </c>
      <c r="N45" s="54">
        <f t="shared" si="26"/>
        <v>15640.58</v>
      </c>
    </row>
    <row r="46">
      <c r="A46" s="56" t="s">
        <v>76</v>
      </c>
      <c r="B46" s="54">
        <f t="shared" ref="B46:N46" si="27">SUM(B43:B45)</f>
        <v>101.14</v>
      </c>
      <c r="C46" s="54">
        <f t="shared" si="27"/>
        <v>1501.14</v>
      </c>
      <c r="D46" s="54">
        <f t="shared" si="27"/>
        <v>1986.24</v>
      </c>
      <c r="E46" s="54">
        <f t="shared" si="27"/>
        <v>932.95</v>
      </c>
      <c r="F46" s="54">
        <f t="shared" si="27"/>
        <v>413.05</v>
      </c>
      <c r="G46" s="54">
        <f t="shared" si="27"/>
        <v>1531.23</v>
      </c>
      <c r="H46" s="54">
        <f t="shared" si="27"/>
        <v>844.27</v>
      </c>
      <c r="I46" s="54">
        <f t="shared" si="27"/>
        <v>114.37</v>
      </c>
      <c r="J46" s="54">
        <f t="shared" si="27"/>
        <v>751.71</v>
      </c>
      <c r="K46" s="54">
        <f t="shared" si="27"/>
        <v>751.71</v>
      </c>
      <c r="L46" s="54">
        <f t="shared" si="27"/>
        <v>1441.81</v>
      </c>
      <c r="M46" s="54">
        <f t="shared" si="27"/>
        <v>306.91</v>
      </c>
      <c r="N46" s="54">
        <f t="shared" si="27"/>
        <v>306.91</v>
      </c>
    </row>
    <row r="47">
      <c r="A47" s="36"/>
    </row>
  </sheetData>
  <drawing r:id="rId1"/>
</worksheet>
</file>